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03-11-2020_15-45-04\"/>
    </mc:Choice>
  </mc:AlternateContent>
  <xr:revisionPtr revIDLastSave="0" documentId="8_{ECF0AC8E-4A07-4A40-BDDC-2BA8BA2A1071}" xr6:coauthVersionLast="45" xr6:coauthVersionMax="45" xr10:uidLastSave="{00000000-0000-0000-0000-000000000000}"/>
  <bookViews>
    <workbookView xWindow="-120" yWindow="-120" windowWidth="19440" windowHeight="15000" tabRatio="888" firstSheet="5" activeTab="5"/>
  </bookViews>
  <sheets>
    <sheet name="расчет по сел.хоз. 2014-2016" sheetId="2" state="hidden" r:id="rId1"/>
    <sheet name="сельское хозяйство (2014-2016)" sheetId="3" state="hidden" r:id="rId2"/>
    <sheet name="2010 год" sheetId="6" state="hidden" r:id="rId3"/>
    <sheet name="2011 год" sheetId="7" state="hidden" r:id="rId4"/>
    <sheet name="2012 год" sheetId="8" state="hidden" r:id="rId5"/>
    <sheet name="форма" sheetId="18" r:id="rId6"/>
  </sheets>
  <externalReferences>
    <externalReference r:id="rId7"/>
  </externalReferences>
  <definedNames>
    <definedName name="_xlnm.Print_Titles" localSheetId="2">'2010 год'!$4:$5</definedName>
    <definedName name="_xlnm.Print_Titles" localSheetId="3">'2011 год'!$4:$5</definedName>
    <definedName name="_xlnm.Print_Area" localSheetId="2">'2010 год'!$A$1:$L$167</definedName>
    <definedName name="_xlnm.Print_Area" localSheetId="3">'2011 год'!$A$1:$N$219</definedName>
    <definedName name="_xlnm.Print_Area" localSheetId="5">форма!$A$2:$G$33</definedName>
  </definedNames>
  <calcPr calcId="191029" fullCalcOnLoad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8" l="1"/>
  <c r="C32" i="18"/>
  <c r="C29" i="18"/>
  <c r="C27" i="18"/>
  <c r="C25" i="18"/>
  <c r="C23" i="18"/>
  <c r="C21" i="18"/>
  <c r="C19" i="18"/>
  <c r="C17" i="18"/>
  <c r="C15" i="18"/>
  <c r="C13" i="18"/>
  <c r="C11" i="18"/>
  <c r="C9" i="18"/>
  <c r="C7" i="18"/>
  <c r="G34" i="18"/>
  <c r="F34" i="18"/>
  <c r="E34" i="18"/>
  <c r="D34" i="18"/>
  <c r="G32" i="18"/>
  <c r="F32" i="18"/>
  <c r="E32" i="18"/>
  <c r="D32" i="18"/>
  <c r="G29" i="18"/>
  <c r="F29" i="18"/>
  <c r="E29" i="18"/>
  <c r="D29" i="18"/>
  <c r="G27" i="18"/>
  <c r="F27" i="18"/>
  <c r="E27" i="18"/>
  <c r="D27" i="18"/>
  <c r="G25" i="18"/>
  <c r="F25" i="18"/>
  <c r="E25" i="18"/>
  <c r="D25" i="18"/>
  <c r="G23" i="18"/>
  <c r="F23" i="18"/>
  <c r="E23" i="18"/>
  <c r="D23" i="18"/>
  <c r="G21" i="18"/>
  <c r="F21" i="18"/>
  <c r="E21" i="18"/>
  <c r="D21" i="18"/>
  <c r="G19" i="18"/>
  <c r="F19" i="18"/>
  <c r="E19" i="18"/>
  <c r="D19" i="18"/>
  <c r="G17" i="18"/>
  <c r="F17" i="18"/>
  <c r="E17" i="18"/>
  <c r="D17" i="18"/>
  <c r="G15" i="18"/>
  <c r="F15" i="18"/>
  <c r="E15" i="18"/>
  <c r="D15" i="18"/>
  <c r="G13" i="18"/>
  <c r="F13" i="18"/>
  <c r="E13" i="18"/>
  <c r="D13" i="18"/>
  <c r="G11" i="18"/>
  <c r="F11" i="18"/>
  <c r="E11" i="18"/>
  <c r="D11" i="18"/>
  <c r="G9" i="18"/>
  <c r="F9" i="18"/>
  <c r="E9" i="18"/>
  <c r="D9" i="18"/>
  <c r="E7" i="18"/>
  <c r="F7" i="18"/>
  <c r="G7" i="18"/>
  <c r="D7" i="18"/>
  <c r="K98" i="8"/>
  <c r="K82" i="8"/>
  <c r="K74" i="8"/>
  <c r="K64" i="8"/>
  <c r="K58" i="8"/>
  <c r="J115" i="8"/>
  <c r="J98" i="8"/>
  <c r="J74" i="8"/>
  <c r="J67" i="8"/>
  <c r="J64" i="8"/>
  <c r="J58" i="8"/>
  <c r="I107" i="8"/>
  <c r="I98" i="8"/>
  <c r="I94" i="8"/>
  <c r="I82" i="8"/>
  <c r="I74" i="8"/>
  <c r="I67" i="8"/>
  <c r="H115" i="8"/>
  <c r="H111" i="8"/>
  <c r="H107" i="8"/>
  <c r="H90" i="8"/>
  <c r="H82" i="8"/>
  <c r="H74" i="8"/>
  <c r="H63" i="8"/>
  <c r="G115" i="8"/>
  <c r="G102" i="8"/>
  <c r="G98" i="8"/>
  <c r="G90" i="8"/>
  <c r="G70" i="8"/>
  <c r="G63" i="8"/>
  <c r="F115" i="8"/>
  <c r="F107" i="8"/>
  <c r="F94" i="8"/>
  <c r="F82" i="8"/>
  <c r="F70" i="8"/>
  <c r="F63" i="8"/>
  <c r="E115" i="8"/>
  <c r="E111" i="8"/>
  <c r="E107" i="8"/>
  <c r="E102" i="8"/>
  <c r="E94" i="8"/>
  <c r="E90" i="8"/>
  <c r="E82" i="8"/>
  <c r="E70" i="8"/>
  <c r="E67" i="8"/>
  <c r="E63" i="8"/>
  <c r="D115" i="8"/>
  <c r="D107" i="8"/>
  <c r="D94" i="8"/>
  <c r="D64" i="8"/>
  <c r="C111" i="8"/>
  <c r="C98" i="8"/>
  <c r="C90" i="8"/>
  <c r="C78" i="8"/>
  <c r="C70" i="8"/>
  <c r="C58" i="8"/>
  <c r="B115" i="8"/>
  <c r="B98" i="8"/>
  <c r="B82" i="8"/>
  <c r="B64" i="8"/>
  <c r="L64" i="8" s="1"/>
  <c r="B58" i="8"/>
  <c r="L58" i="8" s="1"/>
  <c r="K107" i="8"/>
  <c r="K67" i="8"/>
  <c r="J82" i="8"/>
  <c r="I115" i="8"/>
  <c r="I90" i="8"/>
  <c r="I58" i="8"/>
  <c r="H94" i="8"/>
  <c r="H67" i="8"/>
  <c r="H58" i="8"/>
  <c r="G111" i="8"/>
  <c r="G94" i="8"/>
  <c r="G82" i="8"/>
  <c r="G67" i="8"/>
  <c r="G58" i="8"/>
  <c r="F111" i="8"/>
  <c r="F98" i="8"/>
  <c r="F90" i="8"/>
  <c r="F74" i="8"/>
  <c r="F67" i="8"/>
  <c r="F58" i="8"/>
  <c r="E98" i="8"/>
  <c r="E74" i="8"/>
  <c r="E58" i="8"/>
  <c r="D111" i="8"/>
  <c r="D98" i="8"/>
  <c r="D90" i="8"/>
  <c r="D82" i="8"/>
  <c r="D74" i="8"/>
  <c r="D70" i="8"/>
  <c r="D67" i="8"/>
  <c r="D63" i="8"/>
  <c r="D58" i="8"/>
  <c r="C115" i="8"/>
  <c r="C107" i="8"/>
  <c r="C94" i="8"/>
  <c r="C82" i="8"/>
  <c r="C74" i="8"/>
  <c r="C67" i="8"/>
  <c r="B107" i="8"/>
  <c r="B90" i="8"/>
  <c r="B86" i="8"/>
  <c r="B3" i="6"/>
  <c r="C3" i="6"/>
  <c r="D3" i="6"/>
  <c r="E3" i="6"/>
  <c r="F3" i="6"/>
  <c r="G3" i="6"/>
  <c r="H3" i="6"/>
  <c r="I3" i="6"/>
  <c r="J3" i="6"/>
  <c r="K3" i="6"/>
  <c r="L6" i="6"/>
  <c r="N100" i="6"/>
  <c r="L8" i="6"/>
  <c r="L9" i="6"/>
  <c r="L11" i="6"/>
  <c r="B12" i="6"/>
  <c r="C12" i="6"/>
  <c r="D12" i="6"/>
  <c r="E12" i="6"/>
  <c r="F12" i="6"/>
  <c r="G12" i="6"/>
  <c r="H12" i="6"/>
  <c r="I12" i="6"/>
  <c r="J12" i="6"/>
  <c r="K12" i="6"/>
  <c r="L13" i="6"/>
  <c r="L14" i="6" s="1"/>
  <c r="B14" i="6"/>
  <c r="C14" i="6"/>
  <c r="D14" i="6"/>
  <c r="E14" i="6"/>
  <c r="F14" i="6"/>
  <c r="G14" i="6"/>
  <c r="H14" i="6"/>
  <c r="I14" i="6"/>
  <c r="J14" i="6"/>
  <c r="K14" i="6"/>
  <c r="B15" i="6"/>
  <c r="L15" i="6" s="1"/>
  <c r="L16" i="6"/>
  <c r="C17" i="6"/>
  <c r="D17" i="6"/>
  <c r="E17" i="6"/>
  <c r="F17" i="6"/>
  <c r="G17" i="6"/>
  <c r="H17" i="6"/>
  <c r="I17" i="6"/>
  <c r="J17" i="6"/>
  <c r="K17" i="6"/>
  <c r="L18" i="6"/>
  <c r="L3" i="6" s="1"/>
  <c r="L19" i="6"/>
  <c r="L20" i="6"/>
  <c r="L21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B39" i="6"/>
  <c r="C39" i="6"/>
  <c r="D39" i="6"/>
  <c r="E39" i="6"/>
  <c r="F39" i="6"/>
  <c r="G39" i="6"/>
  <c r="H39" i="6"/>
  <c r="I39" i="6"/>
  <c r="J39" i="6"/>
  <c r="K39" i="6"/>
  <c r="L40" i="6"/>
  <c r="L41" i="6"/>
  <c r="L42" i="6"/>
  <c r="L12" i="6"/>
  <c r="L44" i="6"/>
  <c r="L45" i="6"/>
  <c r="L46" i="6"/>
  <c r="L47" i="6"/>
  <c r="L48" i="6"/>
  <c r="L49" i="6"/>
  <c r="B50" i="6"/>
  <c r="C50" i="6"/>
  <c r="D50" i="6"/>
  <c r="E50" i="6"/>
  <c r="F50" i="6"/>
  <c r="G50" i="6"/>
  <c r="H50" i="6"/>
  <c r="I50" i="6"/>
  <c r="J50" i="6"/>
  <c r="K50" i="6"/>
  <c r="L51" i="6"/>
  <c r="L52" i="6"/>
  <c r="L53" i="6"/>
  <c r="B54" i="6"/>
  <c r="C54" i="6"/>
  <c r="D54" i="6"/>
  <c r="E54" i="6"/>
  <c r="F54" i="6"/>
  <c r="G54" i="6"/>
  <c r="H54" i="6"/>
  <c r="I54" i="6"/>
  <c r="J54" i="6"/>
  <c r="K54" i="6"/>
  <c r="L55" i="6"/>
  <c r="L56" i="6"/>
  <c r="L57" i="6"/>
  <c r="B58" i="6"/>
  <c r="C58" i="6"/>
  <c r="D58" i="6"/>
  <c r="E58" i="6"/>
  <c r="F58" i="6"/>
  <c r="G58" i="6"/>
  <c r="H58" i="6"/>
  <c r="I58" i="6"/>
  <c r="J58" i="6"/>
  <c r="K58" i="6"/>
  <c r="L59" i="6"/>
  <c r="L60" i="6"/>
  <c r="L61" i="6"/>
  <c r="B62" i="6"/>
  <c r="C62" i="6"/>
  <c r="D62" i="6"/>
  <c r="E62" i="6"/>
  <c r="F62" i="6"/>
  <c r="G62" i="6"/>
  <c r="H62" i="6"/>
  <c r="I62" i="6"/>
  <c r="J62" i="6"/>
  <c r="K62" i="6"/>
  <c r="L63" i="6"/>
  <c r="L64" i="6"/>
  <c r="L65" i="6"/>
  <c r="B66" i="6"/>
  <c r="C66" i="6"/>
  <c r="D66" i="6"/>
  <c r="E66" i="6"/>
  <c r="F66" i="6"/>
  <c r="G66" i="6"/>
  <c r="H66" i="6"/>
  <c r="I66" i="6"/>
  <c r="J66" i="6"/>
  <c r="K66" i="6"/>
  <c r="L67" i="6"/>
  <c r="L68" i="6"/>
  <c r="L69" i="6"/>
  <c r="B70" i="6"/>
  <c r="C70" i="6"/>
  <c r="D70" i="6"/>
  <c r="E70" i="6"/>
  <c r="F70" i="6"/>
  <c r="G70" i="6"/>
  <c r="H70" i="6"/>
  <c r="I70" i="6"/>
  <c r="J70" i="6"/>
  <c r="K70" i="6"/>
  <c r="L71" i="6"/>
  <c r="L72" i="6"/>
  <c r="L73" i="6"/>
  <c r="B74" i="6"/>
  <c r="C74" i="6"/>
  <c r="D74" i="6"/>
  <c r="E74" i="6"/>
  <c r="F74" i="6"/>
  <c r="G74" i="6"/>
  <c r="H74" i="6"/>
  <c r="I74" i="6"/>
  <c r="J74" i="6"/>
  <c r="K74" i="6"/>
  <c r="L75" i="6"/>
  <c r="L76" i="6"/>
  <c r="L77" i="6"/>
  <c r="B78" i="6"/>
  <c r="C78" i="6"/>
  <c r="D78" i="6"/>
  <c r="E78" i="6"/>
  <c r="F78" i="6"/>
  <c r="G78" i="6"/>
  <c r="H78" i="6"/>
  <c r="I78" i="6"/>
  <c r="J78" i="6"/>
  <c r="K78" i="6"/>
  <c r="L79" i="6"/>
  <c r="L80" i="6"/>
  <c r="L81" i="6"/>
  <c r="B83" i="6"/>
  <c r="C83" i="6"/>
  <c r="D83" i="6"/>
  <c r="E83" i="6"/>
  <c r="F83" i="6"/>
  <c r="G83" i="6"/>
  <c r="H83" i="6"/>
  <c r="I83" i="6"/>
  <c r="J83" i="6"/>
  <c r="K83" i="6"/>
  <c r="L84" i="6"/>
  <c r="L85" i="6"/>
  <c r="L86" i="6"/>
  <c r="B87" i="6"/>
  <c r="C87" i="6"/>
  <c r="D87" i="6"/>
  <c r="E87" i="6"/>
  <c r="F87" i="6"/>
  <c r="G87" i="6"/>
  <c r="H87" i="6"/>
  <c r="I87" i="6"/>
  <c r="J87" i="6"/>
  <c r="K87" i="6"/>
  <c r="L88" i="6"/>
  <c r="L89" i="6"/>
  <c r="L90" i="6"/>
  <c r="B91" i="6"/>
  <c r="C91" i="6"/>
  <c r="D91" i="6"/>
  <c r="E91" i="6"/>
  <c r="F91" i="6"/>
  <c r="G91" i="6"/>
  <c r="H91" i="6"/>
  <c r="I91" i="6"/>
  <c r="J91" i="6"/>
  <c r="K91" i="6"/>
  <c r="L92" i="6"/>
  <c r="L93" i="6"/>
  <c r="L94" i="6"/>
  <c r="L95" i="6"/>
  <c r="L96" i="6"/>
  <c r="L98" i="6"/>
  <c r="N98" i="6"/>
  <c r="L99" i="6"/>
  <c r="L100" i="6"/>
  <c r="L101" i="6"/>
  <c r="L102" i="6"/>
  <c r="B104" i="6"/>
  <c r="L104" i="6" s="1"/>
  <c r="L105" i="6"/>
  <c r="L107" i="6"/>
  <c r="L109" i="6"/>
  <c r="L110" i="6"/>
  <c r="L111" i="6"/>
  <c r="L112" i="6"/>
  <c r="L114" i="6"/>
  <c r="L115" i="6"/>
  <c r="L116" i="6"/>
  <c r="L119" i="6"/>
  <c r="L120" i="6"/>
  <c r="L121" i="6"/>
  <c r="L122" i="6"/>
  <c r="L123" i="6"/>
  <c r="L124" i="6"/>
  <c r="L131" i="6"/>
  <c r="L133" i="6"/>
  <c r="L134" i="6"/>
  <c r="L135" i="6"/>
  <c r="L136" i="6"/>
  <c r="B137" i="6"/>
  <c r="C137" i="6"/>
  <c r="D137" i="6"/>
  <c r="E137" i="6"/>
  <c r="F137" i="6"/>
  <c r="G137" i="6"/>
  <c r="H137" i="6"/>
  <c r="I137" i="6"/>
  <c r="J137" i="6"/>
  <c r="K137" i="6"/>
  <c r="L138" i="6"/>
  <c r="L139" i="6"/>
  <c r="L137" i="6"/>
  <c r="L140" i="6"/>
  <c r="L141" i="6"/>
  <c r="L143" i="6"/>
  <c r="L144" i="6"/>
  <c r="L145" i="6"/>
  <c r="L147" i="6"/>
  <c r="L148" i="6"/>
  <c r="L149" i="6"/>
  <c r="L150" i="6"/>
  <c r="L151" i="6"/>
  <c r="L152" i="6"/>
  <c r="L156" i="6"/>
  <c r="L157" i="6"/>
  <c r="L158" i="6"/>
  <c r="L159" i="6"/>
  <c r="L160" i="6"/>
  <c r="L161" i="6"/>
  <c r="L162" i="6"/>
  <c r="L163" i="6"/>
  <c r="L164" i="6"/>
  <c r="L166" i="6"/>
  <c r="B3" i="7"/>
  <c r="C3" i="7"/>
  <c r="D3" i="7"/>
  <c r="E3" i="7"/>
  <c r="F3" i="7"/>
  <c r="G3" i="7"/>
  <c r="H3" i="7"/>
  <c r="I3" i="7"/>
  <c r="J3" i="7"/>
  <c r="K3" i="7"/>
  <c r="L6" i="7"/>
  <c r="L216" i="7" s="1"/>
  <c r="L8" i="7"/>
  <c r="L9" i="7"/>
  <c r="L11" i="7"/>
  <c r="B12" i="7"/>
  <c r="C12" i="7"/>
  <c r="D12" i="7"/>
  <c r="E12" i="7"/>
  <c r="F12" i="7"/>
  <c r="G12" i="7"/>
  <c r="H12" i="7"/>
  <c r="I12" i="7"/>
  <c r="J12" i="7"/>
  <c r="K12" i="7"/>
  <c r="L13" i="7"/>
  <c r="L14" i="7"/>
  <c r="B14" i="7"/>
  <c r="C14" i="7"/>
  <c r="D14" i="7"/>
  <c r="E14" i="7"/>
  <c r="F14" i="7"/>
  <c r="G14" i="7"/>
  <c r="H14" i="7"/>
  <c r="I14" i="7"/>
  <c r="J14" i="7"/>
  <c r="K14" i="7"/>
  <c r="L15" i="7"/>
  <c r="L16" i="7"/>
  <c r="B17" i="7"/>
  <c r="C17" i="7"/>
  <c r="D17" i="7"/>
  <c r="E17" i="7"/>
  <c r="F17" i="7"/>
  <c r="G17" i="7"/>
  <c r="H17" i="7"/>
  <c r="I17" i="7"/>
  <c r="J17" i="7"/>
  <c r="K17" i="7"/>
  <c r="L18" i="7"/>
  <c r="L19" i="7"/>
  <c r="L20" i="7"/>
  <c r="L21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B53" i="7"/>
  <c r="C53" i="7"/>
  <c r="D53" i="7"/>
  <c r="E53" i="7"/>
  <c r="F53" i="7"/>
  <c r="G53" i="7"/>
  <c r="H53" i="7"/>
  <c r="I53" i="7"/>
  <c r="J53" i="7"/>
  <c r="K53" i="7"/>
  <c r="L54" i="7"/>
  <c r="L55" i="7"/>
  <c r="L56" i="7"/>
  <c r="L12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B72" i="7"/>
  <c r="L72" i="7"/>
  <c r="C72" i="7"/>
  <c r="D72" i="7"/>
  <c r="E72" i="7"/>
  <c r="F72" i="7"/>
  <c r="G72" i="7"/>
  <c r="H72" i="7"/>
  <c r="I72" i="7"/>
  <c r="J72" i="7"/>
  <c r="K72" i="7"/>
  <c r="L73" i="7"/>
  <c r="L75" i="7"/>
  <c r="L76" i="7"/>
  <c r="L77" i="7"/>
  <c r="L79" i="7"/>
  <c r="L80" i="7"/>
  <c r="L81" i="7"/>
  <c r="L83" i="7"/>
  <c r="L84" i="7"/>
  <c r="L85" i="7"/>
  <c r="L87" i="7"/>
  <c r="L88" i="7"/>
  <c r="L89" i="7"/>
  <c r="L91" i="7"/>
  <c r="L92" i="7"/>
  <c r="L93" i="7"/>
  <c r="L95" i="7"/>
  <c r="L96" i="7"/>
  <c r="L97" i="7"/>
  <c r="K99" i="7"/>
  <c r="L99" i="7"/>
  <c r="L98" i="7" s="1"/>
  <c r="L100" i="7"/>
  <c r="L101" i="7"/>
  <c r="L103" i="7"/>
  <c r="L104" i="7"/>
  <c r="L102" i="7"/>
  <c r="L105" i="7"/>
  <c r="L107" i="7"/>
  <c r="L108" i="7"/>
  <c r="L109" i="7"/>
  <c r="L110" i="7"/>
  <c r="L111" i="7"/>
  <c r="L112" i="7"/>
  <c r="L113" i="7"/>
  <c r="L114" i="7"/>
  <c r="L116" i="7"/>
  <c r="L117" i="7"/>
  <c r="L115" i="7"/>
  <c r="L118" i="7"/>
  <c r="L119" i="7"/>
  <c r="L120" i="7"/>
  <c r="L122" i="7"/>
  <c r="L123" i="7"/>
  <c r="L124" i="7"/>
  <c r="L125" i="7"/>
  <c r="L126" i="7"/>
  <c r="L128" i="7"/>
  <c r="L129" i="7"/>
  <c r="L131" i="7"/>
  <c r="L133" i="7"/>
  <c r="L134" i="7"/>
  <c r="L135" i="7"/>
  <c r="L136" i="7"/>
  <c r="L138" i="7"/>
  <c r="L139" i="7"/>
  <c r="L140" i="7"/>
  <c r="L143" i="7"/>
  <c r="L144" i="7"/>
  <c r="L145" i="7"/>
  <c r="L146" i="7"/>
  <c r="L147" i="7"/>
  <c r="L148" i="7"/>
  <c r="L155" i="7"/>
  <c r="L157" i="7"/>
  <c r="L158" i="7"/>
  <c r="L159" i="7"/>
  <c r="L160" i="7"/>
  <c r="B161" i="7"/>
  <c r="C161" i="7"/>
  <c r="D161" i="7"/>
  <c r="E161" i="7"/>
  <c r="F161" i="7"/>
  <c r="G161" i="7"/>
  <c r="H161" i="7"/>
  <c r="I161" i="7"/>
  <c r="J161" i="7"/>
  <c r="K161" i="7"/>
  <c r="L162" i="7"/>
  <c r="L163" i="7"/>
  <c r="L164" i="7"/>
  <c r="L165" i="7"/>
  <c r="N212" i="7" s="1"/>
  <c r="I212" i="7" s="1"/>
  <c r="L167" i="7"/>
  <c r="L168" i="7"/>
  <c r="L169" i="7"/>
  <c r="L171" i="7"/>
  <c r="L172" i="7"/>
  <c r="L173" i="7"/>
  <c r="L174" i="7"/>
  <c r="L175" i="7"/>
  <c r="L176" i="7"/>
  <c r="L180" i="7"/>
  <c r="L181" i="7"/>
  <c r="L182" i="7"/>
  <c r="L183" i="7"/>
  <c r="L184" i="7"/>
  <c r="L185" i="7"/>
  <c r="L186" i="7"/>
  <c r="L187" i="7"/>
  <c r="L188" i="7"/>
  <c r="L189" i="7"/>
  <c r="L190" i="7"/>
  <c r="L192" i="7"/>
  <c r="L207" i="7"/>
  <c r="L208" i="7"/>
  <c r="L209" i="7"/>
  <c r="B210" i="7"/>
  <c r="C210" i="7"/>
  <c r="D210" i="7"/>
  <c r="E210" i="7"/>
  <c r="F210" i="7"/>
  <c r="G210" i="7"/>
  <c r="H210" i="7"/>
  <c r="I210" i="7"/>
  <c r="J210" i="7"/>
  <c r="K210" i="7"/>
  <c r="B211" i="7"/>
  <c r="C211" i="7"/>
  <c r="D211" i="7"/>
  <c r="L211" i="7" s="1"/>
  <c r="E211" i="7"/>
  <c r="F211" i="7"/>
  <c r="G211" i="7"/>
  <c r="H211" i="7"/>
  <c r="I211" i="7"/>
  <c r="J211" i="7"/>
  <c r="K211" i="7"/>
  <c r="L217" i="7"/>
  <c r="B218" i="7"/>
  <c r="B177" i="7"/>
  <c r="C218" i="7"/>
  <c r="C177" i="7"/>
  <c r="D218" i="7"/>
  <c r="D177" i="7"/>
  <c r="E218" i="7"/>
  <c r="E177" i="7"/>
  <c r="F218" i="7"/>
  <c r="F177" i="7"/>
  <c r="G218" i="7"/>
  <c r="G177" i="7"/>
  <c r="H218" i="7"/>
  <c r="H177" i="7"/>
  <c r="I218" i="7"/>
  <c r="I177" i="7"/>
  <c r="J218" i="7"/>
  <c r="J177" i="7"/>
  <c r="K218" i="7"/>
  <c r="K177" i="7"/>
  <c r="L6" i="8"/>
  <c r="L8" i="8"/>
  <c r="L9" i="8"/>
  <c r="B11" i="8"/>
  <c r="L11" i="8" s="1"/>
  <c r="C11" i="8"/>
  <c r="D11" i="8"/>
  <c r="E11" i="8"/>
  <c r="F11" i="8"/>
  <c r="G11" i="8"/>
  <c r="H11" i="8"/>
  <c r="I11" i="8"/>
  <c r="J11" i="8"/>
  <c r="K11" i="8"/>
  <c r="L13" i="8"/>
  <c r="L14" i="8"/>
  <c r="B14" i="8"/>
  <c r="C14" i="8"/>
  <c r="D14" i="8"/>
  <c r="E14" i="8"/>
  <c r="F14" i="8"/>
  <c r="G14" i="8"/>
  <c r="H14" i="8"/>
  <c r="I14" i="8"/>
  <c r="J14" i="8"/>
  <c r="K14" i="8"/>
  <c r="L15" i="8"/>
  <c r="L16" i="8"/>
  <c r="B17" i="8"/>
  <c r="C17" i="8"/>
  <c r="L17" i="8" s="1"/>
  <c r="D17" i="8"/>
  <c r="E17" i="8"/>
  <c r="F17" i="8"/>
  <c r="G17" i="8"/>
  <c r="H17" i="8"/>
  <c r="I17" i="8"/>
  <c r="J17" i="8"/>
  <c r="K17" i="8"/>
  <c r="B18" i="8"/>
  <c r="L19" i="8"/>
  <c r="L20" i="8"/>
  <c r="L21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B59" i="8"/>
  <c r="L59" i="8" s="1"/>
  <c r="C59" i="8"/>
  <c r="D59" i="8"/>
  <c r="E59" i="8"/>
  <c r="F59" i="8"/>
  <c r="G59" i="8"/>
  <c r="H59" i="8"/>
  <c r="I59" i="8"/>
  <c r="J59" i="8"/>
  <c r="K59" i="8"/>
  <c r="B60" i="8"/>
  <c r="L60" i="8"/>
  <c r="C60" i="8"/>
  <c r="D60" i="8"/>
  <c r="E60" i="8"/>
  <c r="F60" i="8"/>
  <c r="G60" i="8"/>
  <c r="H60" i="8"/>
  <c r="I60" i="8"/>
  <c r="J60" i="8"/>
  <c r="K60" i="8"/>
  <c r="B61" i="8"/>
  <c r="L61" i="8" s="1"/>
  <c r="C61" i="8"/>
  <c r="D61" i="8"/>
  <c r="E61" i="8"/>
  <c r="F61" i="8"/>
  <c r="G61" i="8"/>
  <c r="H61" i="8"/>
  <c r="I61" i="8"/>
  <c r="J61" i="8"/>
  <c r="K61" i="8"/>
  <c r="L62" i="8"/>
  <c r="B65" i="8"/>
  <c r="L65" i="8" s="1"/>
  <c r="C65" i="8"/>
  <c r="D65" i="8"/>
  <c r="E65" i="8"/>
  <c r="F65" i="8"/>
  <c r="G65" i="8"/>
  <c r="H65" i="8"/>
  <c r="I65" i="8"/>
  <c r="J65" i="8"/>
  <c r="K65" i="8"/>
  <c r="B66" i="8"/>
  <c r="L66" i="8"/>
  <c r="C66" i="8"/>
  <c r="D66" i="8"/>
  <c r="E66" i="8"/>
  <c r="F66" i="8"/>
  <c r="G66" i="8"/>
  <c r="H66" i="8"/>
  <c r="I66" i="8"/>
  <c r="J66" i="8"/>
  <c r="K66" i="8"/>
  <c r="B68" i="8"/>
  <c r="L68" i="8" s="1"/>
  <c r="C68" i="8"/>
  <c r="D68" i="8"/>
  <c r="E68" i="8"/>
  <c r="F68" i="8"/>
  <c r="G68" i="8"/>
  <c r="H68" i="8"/>
  <c r="I68" i="8"/>
  <c r="J68" i="8"/>
  <c r="K68" i="8"/>
  <c r="B69" i="8"/>
  <c r="L69" i="8"/>
  <c r="C69" i="8"/>
  <c r="D69" i="8"/>
  <c r="E69" i="8"/>
  <c r="F69" i="8"/>
  <c r="G69" i="8"/>
  <c r="H69" i="8"/>
  <c r="I69" i="8"/>
  <c r="J69" i="8"/>
  <c r="K69" i="8"/>
  <c r="B71" i="8"/>
  <c r="L71" i="8" s="1"/>
  <c r="C71" i="8"/>
  <c r="D71" i="8"/>
  <c r="E71" i="8"/>
  <c r="F71" i="8"/>
  <c r="G71" i="8"/>
  <c r="H71" i="8"/>
  <c r="I71" i="8"/>
  <c r="J71" i="8"/>
  <c r="K71" i="8"/>
  <c r="B72" i="8"/>
  <c r="L72" i="8"/>
  <c r="C72" i="8"/>
  <c r="D72" i="8"/>
  <c r="E72" i="8"/>
  <c r="F72" i="8"/>
  <c r="G72" i="8"/>
  <c r="H72" i="8"/>
  <c r="I72" i="8"/>
  <c r="J72" i="8"/>
  <c r="K72" i="8"/>
  <c r="B73" i="8"/>
  <c r="L73" i="8" s="1"/>
  <c r="C73" i="8"/>
  <c r="D73" i="8"/>
  <c r="E73" i="8"/>
  <c r="F73" i="8"/>
  <c r="G73" i="8"/>
  <c r="H73" i="8"/>
  <c r="I73" i="8"/>
  <c r="J73" i="8"/>
  <c r="K73" i="8"/>
  <c r="B75" i="8"/>
  <c r="L75" i="8"/>
  <c r="C75" i="8"/>
  <c r="D75" i="8"/>
  <c r="E75" i="8"/>
  <c r="F75" i="8"/>
  <c r="G75" i="8"/>
  <c r="H75" i="8"/>
  <c r="I75" i="8"/>
  <c r="J75" i="8"/>
  <c r="K75" i="8"/>
  <c r="B76" i="8"/>
  <c r="L76" i="8" s="1"/>
  <c r="C76" i="8"/>
  <c r="D76" i="8"/>
  <c r="E76" i="8"/>
  <c r="F76" i="8"/>
  <c r="G76" i="8"/>
  <c r="H76" i="8"/>
  <c r="I76" i="8"/>
  <c r="J76" i="8"/>
  <c r="K76" i="8"/>
  <c r="B77" i="8"/>
  <c r="L77" i="8"/>
  <c r="C77" i="8"/>
  <c r="D77" i="8"/>
  <c r="E77" i="8"/>
  <c r="F77" i="8"/>
  <c r="G77" i="8"/>
  <c r="H77" i="8"/>
  <c r="I77" i="8"/>
  <c r="J77" i="8"/>
  <c r="K77" i="8"/>
  <c r="B79" i="8"/>
  <c r="L79" i="8" s="1"/>
  <c r="C79" i="8"/>
  <c r="D79" i="8"/>
  <c r="E79" i="8"/>
  <c r="F79" i="8"/>
  <c r="G79" i="8"/>
  <c r="H79" i="8"/>
  <c r="I79" i="8"/>
  <c r="J79" i="8"/>
  <c r="K79" i="8"/>
  <c r="B80" i="8"/>
  <c r="L80" i="8"/>
  <c r="C80" i="8"/>
  <c r="D80" i="8"/>
  <c r="E80" i="8"/>
  <c r="F80" i="8"/>
  <c r="G80" i="8"/>
  <c r="H80" i="8"/>
  <c r="I80" i="8"/>
  <c r="J80" i="8"/>
  <c r="K80" i="8"/>
  <c r="B81" i="8"/>
  <c r="L81" i="8" s="1"/>
  <c r="C81" i="8"/>
  <c r="D81" i="8"/>
  <c r="E81" i="8"/>
  <c r="F81" i="8"/>
  <c r="G81" i="8"/>
  <c r="H81" i="8"/>
  <c r="I81" i="8"/>
  <c r="J81" i="8"/>
  <c r="K81" i="8"/>
  <c r="B83" i="8"/>
  <c r="L83" i="8"/>
  <c r="C83" i="8"/>
  <c r="D83" i="8"/>
  <c r="E83" i="8"/>
  <c r="F83" i="8"/>
  <c r="G83" i="8"/>
  <c r="H83" i="8"/>
  <c r="I83" i="8"/>
  <c r="J83" i="8"/>
  <c r="K83" i="8"/>
  <c r="B84" i="8"/>
  <c r="L84" i="8" s="1"/>
  <c r="C84" i="8"/>
  <c r="D84" i="8"/>
  <c r="E84" i="8"/>
  <c r="F84" i="8"/>
  <c r="G84" i="8"/>
  <c r="H84" i="8"/>
  <c r="I84" i="8"/>
  <c r="J84" i="8"/>
  <c r="K84" i="8"/>
  <c r="B85" i="8"/>
  <c r="L85" i="8"/>
  <c r="C85" i="8"/>
  <c r="D85" i="8"/>
  <c r="E85" i="8"/>
  <c r="F85" i="8"/>
  <c r="G85" i="8"/>
  <c r="H85" i="8"/>
  <c r="I85" i="8"/>
  <c r="J85" i="8"/>
  <c r="K85" i="8"/>
  <c r="B87" i="8"/>
  <c r="L87" i="8" s="1"/>
  <c r="C87" i="8"/>
  <c r="D87" i="8"/>
  <c r="E87" i="8"/>
  <c r="F87" i="8"/>
  <c r="G87" i="8"/>
  <c r="H87" i="8"/>
  <c r="I87" i="8"/>
  <c r="J87" i="8"/>
  <c r="K87" i="8"/>
  <c r="B88" i="8"/>
  <c r="L88" i="8"/>
  <c r="C88" i="8"/>
  <c r="D88" i="8"/>
  <c r="E88" i="8"/>
  <c r="F88" i="8"/>
  <c r="G88" i="8"/>
  <c r="H88" i="8"/>
  <c r="I88" i="8"/>
  <c r="J88" i="8"/>
  <c r="K88" i="8"/>
  <c r="B89" i="8"/>
  <c r="L89" i="8" s="1"/>
  <c r="C89" i="8"/>
  <c r="D89" i="8"/>
  <c r="E89" i="8"/>
  <c r="F89" i="8"/>
  <c r="G89" i="8"/>
  <c r="H89" i="8"/>
  <c r="I89" i="8"/>
  <c r="J89" i="8"/>
  <c r="K89" i="8"/>
  <c r="B91" i="8"/>
  <c r="L91" i="8"/>
  <c r="C91" i="8"/>
  <c r="D91" i="8"/>
  <c r="E91" i="8"/>
  <c r="F91" i="8"/>
  <c r="G91" i="8"/>
  <c r="H91" i="8"/>
  <c r="I91" i="8"/>
  <c r="J91" i="8"/>
  <c r="K91" i="8"/>
  <c r="B92" i="8"/>
  <c r="L92" i="8" s="1"/>
  <c r="C92" i="8"/>
  <c r="D92" i="8"/>
  <c r="E92" i="8"/>
  <c r="F92" i="8"/>
  <c r="G92" i="8"/>
  <c r="H92" i="8"/>
  <c r="I92" i="8"/>
  <c r="J92" i="8"/>
  <c r="K92" i="8"/>
  <c r="B93" i="8"/>
  <c r="L93" i="8"/>
  <c r="C93" i="8"/>
  <c r="D93" i="8"/>
  <c r="E93" i="8"/>
  <c r="F93" i="8"/>
  <c r="G93" i="8"/>
  <c r="H93" i="8"/>
  <c r="I93" i="8"/>
  <c r="J93" i="8"/>
  <c r="K93" i="8"/>
  <c r="B95" i="8"/>
  <c r="L95" i="8" s="1"/>
  <c r="C95" i="8"/>
  <c r="D95" i="8"/>
  <c r="E95" i="8"/>
  <c r="F95" i="8"/>
  <c r="G95" i="8"/>
  <c r="H95" i="8"/>
  <c r="I95" i="8"/>
  <c r="J95" i="8"/>
  <c r="K95" i="8"/>
  <c r="B96" i="8"/>
  <c r="L96" i="8"/>
  <c r="C96" i="8"/>
  <c r="D96" i="8"/>
  <c r="E96" i="8"/>
  <c r="F96" i="8"/>
  <c r="G96" i="8"/>
  <c r="H96" i="8"/>
  <c r="I96" i="8"/>
  <c r="J96" i="8"/>
  <c r="K96" i="8"/>
  <c r="B97" i="8"/>
  <c r="L97" i="8" s="1"/>
  <c r="C97" i="8"/>
  <c r="D97" i="8"/>
  <c r="E97" i="8"/>
  <c r="F97" i="8"/>
  <c r="G97" i="8"/>
  <c r="H97" i="8"/>
  <c r="I97" i="8"/>
  <c r="J97" i="8"/>
  <c r="K97" i="8"/>
  <c r="B99" i="8"/>
  <c r="L99" i="8"/>
  <c r="C99" i="8"/>
  <c r="D99" i="8"/>
  <c r="E99" i="8"/>
  <c r="F99" i="8"/>
  <c r="G99" i="8"/>
  <c r="H99" i="8"/>
  <c r="I99" i="8"/>
  <c r="J99" i="8"/>
  <c r="K99" i="8"/>
  <c r="B100" i="8"/>
  <c r="L100" i="8" s="1"/>
  <c r="C100" i="8"/>
  <c r="D100" i="8"/>
  <c r="E100" i="8"/>
  <c r="F100" i="8"/>
  <c r="G100" i="8"/>
  <c r="H100" i="8"/>
  <c r="I100" i="8"/>
  <c r="J100" i="8"/>
  <c r="K100" i="8"/>
  <c r="B101" i="8"/>
  <c r="L101" i="8"/>
  <c r="C101" i="8"/>
  <c r="D101" i="8"/>
  <c r="E101" i="8"/>
  <c r="F101" i="8"/>
  <c r="G101" i="8"/>
  <c r="H101" i="8"/>
  <c r="I101" i="8"/>
  <c r="J101" i="8"/>
  <c r="K101" i="8"/>
  <c r="B103" i="8"/>
  <c r="L103" i="8" s="1"/>
  <c r="C103" i="8"/>
  <c r="D103" i="8"/>
  <c r="E103" i="8"/>
  <c r="F103" i="8"/>
  <c r="G103" i="8"/>
  <c r="H103" i="8"/>
  <c r="I103" i="8"/>
  <c r="J103" i="8"/>
  <c r="K103" i="8"/>
  <c r="B104" i="8"/>
  <c r="L104" i="8"/>
  <c r="C104" i="8"/>
  <c r="D104" i="8"/>
  <c r="E104" i="8"/>
  <c r="F104" i="8"/>
  <c r="G104" i="8"/>
  <c r="H104" i="8"/>
  <c r="I104" i="8"/>
  <c r="J104" i="8"/>
  <c r="K104" i="8"/>
  <c r="B105" i="8"/>
  <c r="L105" i="8" s="1"/>
  <c r="C105" i="8"/>
  <c r="D105" i="8"/>
  <c r="E105" i="8"/>
  <c r="F105" i="8"/>
  <c r="G105" i="8"/>
  <c r="H105" i="8"/>
  <c r="I105" i="8"/>
  <c r="J105" i="8"/>
  <c r="K105" i="8"/>
  <c r="B108" i="8"/>
  <c r="L108" i="8"/>
  <c r="C108" i="8"/>
  <c r="D108" i="8"/>
  <c r="E108" i="8"/>
  <c r="F108" i="8"/>
  <c r="G108" i="8"/>
  <c r="H108" i="8"/>
  <c r="I108" i="8"/>
  <c r="J108" i="8"/>
  <c r="K108" i="8"/>
  <c r="B109" i="8"/>
  <c r="L109" i="8" s="1"/>
  <c r="C109" i="8"/>
  <c r="D109" i="8"/>
  <c r="E109" i="8"/>
  <c r="F109" i="8"/>
  <c r="G109" i="8"/>
  <c r="H109" i="8"/>
  <c r="I109" i="8"/>
  <c r="J109" i="8"/>
  <c r="K109" i="8"/>
  <c r="B110" i="8"/>
  <c r="L110" i="8"/>
  <c r="C110" i="8"/>
  <c r="D110" i="8"/>
  <c r="E110" i="8"/>
  <c r="F110" i="8"/>
  <c r="G110" i="8"/>
  <c r="H110" i="8"/>
  <c r="I110" i="8"/>
  <c r="J110" i="8"/>
  <c r="K110" i="8"/>
  <c r="B112" i="8"/>
  <c r="L112" i="8" s="1"/>
  <c r="C112" i="8"/>
  <c r="D112" i="8"/>
  <c r="E112" i="8"/>
  <c r="F112" i="8"/>
  <c r="G112" i="8"/>
  <c r="H112" i="8"/>
  <c r="I112" i="8"/>
  <c r="J112" i="8"/>
  <c r="K112" i="8"/>
  <c r="B113" i="8"/>
  <c r="L113" i="8"/>
  <c r="C113" i="8"/>
  <c r="D113" i="8"/>
  <c r="E113" i="8"/>
  <c r="F113" i="8"/>
  <c r="G113" i="8"/>
  <c r="H113" i="8"/>
  <c r="I113" i="8"/>
  <c r="J113" i="8"/>
  <c r="K113" i="8"/>
  <c r="B114" i="8"/>
  <c r="L114" i="8" s="1"/>
  <c r="C114" i="8"/>
  <c r="D114" i="8"/>
  <c r="E114" i="8"/>
  <c r="F114" i="8"/>
  <c r="G114" i="8"/>
  <c r="H114" i="8"/>
  <c r="I114" i="8"/>
  <c r="J114" i="8"/>
  <c r="K114" i="8"/>
  <c r="B116" i="8"/>
  <c r="L116" i="8"/>
  <c r="C116" i="8"/>
  <c r="D116" i="8"/>
  <c r="E116" i="8"/>
  <c r="F116" i="8"/>
  <c r="G116" i="8"/>
  <c r="H116" i="8"/>
  <c r="I116" i="8"/>
  <c r="J116" i="8"/>
  <c r="K116" i="8"/>
  <c r="B117" i="8"/>
  <c r="L117" i="8" s="1"/>
  <c r="C117" i="8"/>
  <c r="D117" i="8"/>
  <c r="E117" i="8"/>
  <c r="F117" i="8"/>
  <c r="G117" i="8"/>
  <c r="H117" i="8"/>
  <c r="I117" i="8"/>
  <c r="J117" i="8"/>
  <c r="K117" i="8"/>
  <c r="B118" i="8"/>
  <c r="L118" i="8"/>
  <c r="C118" i="8"/>
  <c r="D118" i="8"/>
  <c r="E118" i="8"/>
  <c r="F118" i="8"/>
  <c r="G118" i="8"/>
  <c r="H118" i="8"/>
  <c r="I118" i="8"/>
  <c r="J118" i="8"/>
  <c r="K118" i="8"/>
  <c r="B119" i="8"/>
  <c r="L119" i="8" s="1"/>
  <c r="C119" i="8"/>
  <c r="D119" i="8"/>
  <c r="E119" i="8"/>
  <c r="F119" i="8"/>
  <c r="G119" i="8"/>
  <c r="H119" i="8"/>
  <c r="I119" i="8"/>
  <c r="J119" i="8"/>
  <c r="K119" i="8"/>
  <c r="B120" i="8"/>
  <c r="L120" i="8"/>
  <c r="C120" i="8"/>
  <c r="D120" i="8"/>
  <c r="E120" i="8"/>
  <c r="F120" i="8"/>
  <c r="G120" i="8"/>
  <c r="H120" i="8"/>
  <c r="I120" i="8"/>
  <c r="J120" i="8"/>
  <c r="K120" i="8"/>
  <c r="B124" i="8"/>
  <c r="C124" i="8"/>
  <c r="D124" i="8"/>
  <c r="E124" i="8"/>
  <c r="F124" i="8"/>
  <c r="G124" i="8"/>
  <c r="H124" i="8"/>
  <c r="I124" i="8"/>
  <c r="J124" i="8"/>
  <c r="K124" i="8"/>
  <c r="L125" i="8"/>
  <c r="L126" i="8"/>
  <c r="L128" i="8"/>
  <c r="L129" i="8"/>
  <c r="L131" i="8"/>
  <c r="L133" i="8"/>
  <c r="L134" i="8"/>
  <c r="L135" i="8"/>
  <c r="L136" i="8"/>
  <c r="L138" i="8"/>
  <c r="L139" i="8"/>
  <c r="L140" i="8"/>
  <c r="L143" i="8"/>
  <c r="L144" i="8"/>
  <c r="L145" i="8"/>
  <c r="L146" i="8"/>
  <c r="L147" i="8"/>
  <c r="L148" i="8"/>
  <c r="L149" i="8"/>
  <c r="B149" i="8"/>
  <c r="C149" i="8"/>
  <c r="D149" i="8"/>
  <c r="E149" i="8"/>
  <c r="F149" i="8"/>
  <c r="G149" i="8"/>
  <c r="H149" i="8"/>
  <c r="I149" i="8"/>
  <c r="J149" i="8"/>
  <c r="K149" i="8"/>
  <c r="B151" i="8"/>
  <c r="C151" i="8"/>
  <c r="D151" i="8"/>
  <c r="E151" i="8"/>
  <c r="F151" i="8"/>
  <c r="G151" i="8"/>
  <c r="H151" i="8"/>
  <c r="I151" i="8"/>
  <c r="J151" i="8"/>
  <c r="K151" i="8"/>
  <c r="B152" i="8"/>
  <c r="C152" i="8"/>
  <c r="D152" i="8"/>
  <c r="E152" i="8"/>
  <c r="F152" i="8"/>
  <c r="G152" i="8"/>
  <c r="H152" i="8"/>
  <c r="I152" i="8"/>
  <c r="J152" i="8"/>
  <c r="K152" i="8"/>
  <c r="B153" i="8"/>
  <c r="C153" i="8"/>
  <c r="D153" i="8"/>
  <c r="E153" i="8"/>
  <c r="F153" i="8"/>
  <c r="G153" i="8"/>
  <c r="H153" i="8"/>
  <c r="I153" i="8"/>
  <c r="J153" i="8"/>
  <c r="K153" i="8"/>
  <c r="B154" i="8"/>
  <c r="C154" i="8"/>
  <c r="D154" i="8"/>
  <c r="E154" i="8"/>
  <c r="F154" i="8"/>
  <c r="G154" i="8"/>
  <c r="H154" i="8"/>
  <c r="I154" i="8"/>
  <c r="J154" i="8"/>
  <c r="K154" i="8"/>
  <c r="L156" i="8"/>
  <c r="L157" i="8"/>
  <c r="B158" i="8"/>
  <c r="C158" i="8"/>
  <c r="D158" i="8"/>
  <c r="E158" i="8"/>
  <c r="F158" i="8"/>
  <c r="G158" i="8"/>
  <c r="H158" i="8"/>
  <c r="I158" i="8"/>
  <c r="J158" i="8"/>
  <c r="K158" i="8"/>
  <c r="L159" i="8"/>
  <c r="L158" i="8"/>
  <c r="L160" i="8"/>
  <c r="L161" i="8"/>
  <c r="L151" i="8" s="1"/>
  <c r="L162" i="8"/>
  <c r="L153" i="8" s="1"/>
  <c r="L163" i="8"/>
  <c r="L154" i="8" s="1"/>
  <c r="L164" i="8"/>
  <c r="L152" i="8" s="1"/>
  <c r="L165" i="8"/>
  <c r="B166" i="8"/>
  <c r="C166" i="8"/>
  <c r="D166" i="8"/>
  <c r="E166" i="8"/>
  <c r="F166" i="8"/>
  <c r="G166" i="8"/>
  <c r="H166" i="8"/>
  <c r="I166" i="8"/>
  <c r="J166" i="8"/>
  <c r="K166" i="8"/>
  <c r="L167" i="8"/>
  <c r="L168" i="8"/>
  <c r="L169" i="8"/>
  <c r="L170" i="8"/>
  <c r="E212" i="8" s="1"/>
  <c r="L172" i="8"/>
  <c r="L173" i="8"/>
  <c r="L174" i="8"/>
  <c r="L176" i="8"/>
  <c r="L177" i="8"/>
  <c r="L178" i="8"/>
  <c r="L179" i="8"/>
  <c r="L180" i="8"/>
  <c r="L181" i="8"/>
  <c r="D183" i="8"/>
  <c r="L185" i="8"/>
  <c r="L186" i="8"/>
  <c r="L187" i="8"/>
  <c r="L188" i="8"/>
  <c r="L189" i="8"/>
  <c r="L190" i="8"/>
  <c r="L191" i="8"/>
  <c r="L192" i="8"/>
  <c r="L193" i="8"/>
  <c r="L194" i="8"/>
  <c r="L195" i="8"/>
  <c r="L197" i="8"/>
  <c r="L207" i="8"/>
  <c r="L208" i="8"/>
  <c r="L209" i="8"/>
  <c r="B210" i="8"/>
  <c r="I212" i="8"/>
  <c r="L217" i="8"/>
  <c r="H122" i="8" s="1"/>
  <c r="B218" i="8"/>
  <c r="B182" i="8" s="1"/>
  <c r="C218" i="8"/>
  <c r="C182" i="8" s="1"/>
  <c r="D218" i="8"/>
  <c r="D182" i="8" s="1"/>
  <c r="E218" i="8"/>
  <c r="E182" i="8" s="1"/>
  <c r="F218" i="8"/>
  <c r="F182" i="8" s="1"/>
  <c r="G218" i="8"/>
  <c r="G182" i="8" s="1"/>
  <c r="H218" i="8"/>
  <c r="H182" i="8" s="1"/>
  <c r="I218" i="8"/>
  <c r="I182" i="8" s="1"/>
  <c r="J218" i="8"/>
  <c r="J182" i="8" s="1"/>
  <c r="K218" i="8"/>
  <c r="K182" i="8" s="1"/>
  <c r="L220" i="8"/>
  <c r="B223" i="8"/>
  <c r="B183" i="8"/>
  <c r="C223" i="8"/>
  <c r="C183" i="8"/>
  <c r="D223" i="8"/>
  <c r="E223" i="8"/>
  <c r="E183" i="8" s="1"/>
  <c r="F223" i="8"/>
  <c r="F183" i="8" s="1"/>
  <c r="G223" i="8"/>
  <c r="G183" i="8" s="1"/>
  <c r="H223" i="8"/>
  <c r="H183" i="8" s="1"/>
  <c r="I223" i="8"/>
  <c r="I183" i="8" s="1"/>
  <c r="J223" i="8"/>
  <c r="J183" i="8" s="1"/>
  <c r="K223" i="8"/>
  <c r="K183" i="8" s="1"/>
  <c r="L227" i="8"/>
  <c r="B229" i="8"/>
  <c r="B228" i="8"/>
  <c r="C229" i="8"/>
  <c r="C228" i="8"/>
  <c r="C226" i="8" s="1"/>
  <c r="D229" i="8"/>
  <c r="D228" i="8" s="1"/>
  <c r="D226" i="8" s="1"/>
  <c r="D18" i="8" s="1"/>
  <c r="D3" i="8" s="1"/>
  <c r="E229" i="8"/>
  <c r="E228" i="8"/>
  <c r="E226" i="8" s="1"/>
  <c r="E18" i="8" s="1"/>
  <c r="E3" i="8" s="1"/>
  <c r="F229" i="8"/>
  <c r="F228" i="8" s="1"/>
  <c r="F226" i="8" s="1"/>
  <c r="F18" i="8" s="1"/>
  <c r="F3" i="8" s="1"/>
  <c r="G229" i="8"/>
  <c r="G228" i="8" s="1"/>
  <c r="G226" i="8" s="1"/>
  <c r="G18" i="8" s="1"/>
  <c r="G3" i="8" s="1"/>
  <c r="H229" i="8"/>
  <c r="H228" i="8" s="1"/>
  <c r="H226" i="8" s="1"/>
  <c r="H18" i="8" s="1"/>
  <c r="H3" i="8" s="1"/>
  <c r="I229" i="8"/>
  <c r="I228" i="8"/>
  <c r="I226" i="8" s="1"/>
  <c r="I18" i="8" s="1"/>
  <c r="I3" i="8" s="1"/>
  <c r="J229" i="8"/>
  <c r="J228" i="8" s="1"/>
  <c r="J226" i="8" s="1"/>
  <c r="J18" i="8" s="1"/>
  <c r="J3" i="8" s="1"/>
  <c r="K229" i="8"/>
  <c r="K228" i="8" s="1"/>
  <c r="K226" i="8" s="1"/>
  <c r="K18" i="8" s="1"/>
  <c r="K3" i="8" s="1"/>
  <c r="L230" i="8"/>
  <c r="L231" i="8"/>
  <c r="L229" i="8"/>
  <c r="AF7" i="2"/>
  <c r="AG7" i="2" s="1"/>
  <c r="AI9" i="2"/>
  <c r="AI10" i="2"/>
  <c r="AI11" i="2"/>
  <c r="AI12" i="2"/>
  <c r="AI13" i="2"/>
  <c r="B14" i="2"/>
  <c r="D14" i="2"/>
  <c r="E14" i="2"/>
  <c r="G14" i="2"/>
  <c r="F14" i="2"/>
  <c r="H14" i="2"/>
  <c r="I14" i="2"/>
  <c r="J14" i="2"/>
  <c r="K14" i="2"/>
  <c r="M14" i="2"/>
  <c r="L14" i="2"/>
  <c r="N14" i="2"/>
  <c r="O14" i="2"/>
  <c r="P14" i="2" s="1"/>
  <c r="Q14" i="2"/>
  <c r="R14" i="2"/>
  <c r="S14" i="2" s="1"/>
  <c r="T14" i="2"/>
  <c r="U14" i="2"/>
  <c r="V14" i="2" s="1"/>
  <c r="W14" i="2"/>
  <c r="Y14" i="2"/>
  <c r="X14" i="2"/>
  <c r="Z14" i="2"/>
  <c r="AA14" i="2"/>
  <c r="AC14" i="2"/>
  <c r="AD14" i="2"/>
  <c r="AE14" i="2" s="1"/>
  <c r="AI14" i="2"/>
  <c r="B15" i="2"/>
  <c r="D15" i="2"/>
  <c r="E15" i="2"/>
  <c r="G15" i="2"/>
  <c r="F15" i="2"/>
  <c r="H15" i="2"/>
  <c r="I15" i="2"/>
  <c r="K15" i="2"/>
  <c r="L15" i="2"/>
  <c r="M15" i="2" s="1"/>
  <c r="N15" i="2"/>
  <c r="O15" i="2"/>
  <c r="P15" i="2"/>
  <c r="Q15" i="2"/>
  <c r="S15" i="2"/>
  <c r="R15" i="2"/>
  <c r="T15" i="2"/>
  <c r="U15" i="2"/>
  <c r="W15" i="2"/>
  <c r="X15" i="2"/>
  <c r="Y15" i="2" s="1"/>
  <c r="Z15" i="2"/>
  <c r="AA15" i="2"/>
  <c r="AB15" i="2"/>
  <c r="AC15" i="2"/>
  <c r="AE15" i="2"/>
  <c r="AD15" i="2"/>
  <c r="AI15" i="2"/>
  <c r="B16" i="2"/>
  <c r="E16" i="2"/>
  <c r="F16" i="2"/>
  <c r="H16" i="2"/>
  <c r="I16" i="2"/>
  <c r="K16" i="2"/>
  <c r="L16" i="2"/>
  <c r="M16" i="2"/>
  <c r="N16" i="2"/>
  <c r="P16" i="2"/>
  <c r="O16" i="2"/>
  <c r="Q16" i="2"/>
  <c r="R16" i="2"/>
  <c r="T16" i="2"/>
  <c r="U16" i="2"/>
  <c r="W16" i="2"/>
  <c r="Y16" i="2"/>
  <c r="X16" i="2"/>
  <c r="Z16" i="2"/>
  <c r="AA16" i="2"/>
  <c r="AB16" i="2" s="1"/>
  <c r="AC16" i="2"/>
  <c r="AD16" i="2"/>
  <c r="AE16" i="2" s="1"/>
  <c r="AI16" i="2"/>
  <c r="B17" i="2"/>
  <c r="E17" i="2"/>
  <c r="F17" i="2"/>
  <c r="G17" i="2" s="1"/>
  <c r="H17" i="2"/>
  <c r="I17" i="2"/>
  <c r="J17" i="2" s="1"/>
  <c r="K17" i="2"/>
  <c r="L17" i="2"/>
  <c r="M17" i="2" s="1"/>
  <c r="N17" i="2"/>
  <c r="P17" i="2"/>
  <c r="O17" i="2"/>
  <c r="Q17" i="2"/>
  <c r="R17" i="2"/>
  <c r="T17" i="2"/>
  <c r="U17" i="2"/>
  <c r="V17" i="2" s="1"/>
  <c r="W17" i="2"/>
  <c r="X17" i="2"/>
  <c r="Y17" i="2"/>
  <c r="Z17" i="2"/>
  <c r="AB17" i="2"/>
  <c r="AA17" i="2"/>
  <c r="AC17" i="2"/>
  <c r="AD17" i="2"/>
  <c r="AI17" i="2"/>
  <c r="B18" i="2"/>
  <c r="E18" i="2"/>
  <c r="G18" i="2"/>
  <c r="F18" i="2"/>
  <c r="H18" i="2"/>
  <c r="I18" i="2"/>
  <c r="J18" i="2" s="1"/>
  <c r="K18" i="2"/>
  <c r="L18" i="2"/>
  <c r="M18" i="2" s="1"/>
  <c r="N18" i="2"/>
  <c r="O18" i="2"/>
  <c r="P18" i="2" s="1"/>
  <c r="Q18" i="2"/>
  <c r="S18" i="2"/>
  <c r="R18" i="2"/>
  <c r="T18" i="2"/>
  <c r="U18" i="2"/>
  <c r="W18" i="2"/>
  <c r="X18" i="2"/>
  <c r="Y18" i="2" s="1"/>
  <c r="Z18" i="2"/>
  <c r="AA18" i="2"/>
  <c r="AC18" i="2"/>
  <c r="AE18" i="2"/>
  <c r="AD18" i="2"/>
  <c r="AI18" i="2"/>
  <c r="B19" i="2"/>
  <c r="E19" i="2"/>
  <c r="F19" i="2"/>
  <c r="G19" i="2" s="1"/>
  <c r="H19" i="2"/>
  <c r="J19" i="2"/>
  <c r="I19" i="2"/>
  <c r="K19" i="2"/>
  <c r="L19" i="2"/>
  <c r="N19" i="2"/>
  <c r="O19" i="2"/>
  <c r="P19" i="2" s="1"/>
  <c r="Q19" i="2"/>
  <c r="R19" i="2"/>
  <c r="T19" i="2"/>
  <c r="V19" i="2"/>
  <c r="U19" i="2"/>
  <c r="W19" i="2"/>
  <c r="X19" i="2"/>
  <c r="Y19" i="2" s="1"/>
  <c r="Z19" i="2"/>
  <c r="AA19" i="2"/>
  <c r="AB19" i="2" s="1"/>
  <c r="AC19" i="2"/>
  <c r="AD19" i="2"/>
  <c r="AE19" i="2" s="1"/>
  <c r="B20" i="2"/>
  <c r="D20" i="2"/>
  <c r="E20" i="2"/>
  <c r="F20" i="2"/>
  <c r="G20" i="2" s="1"/>
  <c r="H20" i="2"/>
  <c r="I20" i="2"/>
  <c r="J20" i="2"/>
  <c r="K20" i="2"/>
  <c r="M20" i="2"/>
  <c r="L20" i="2"/>
  <c r="N20" i="2"/>
  <c r="O20" i="2"/>
  <c r="Q20" i="2"/>
  <c r="R20" i="2"/>
  <c r="S20" i="2" s="1"/>
  <c r="T20" i="2"/>
  <c r="V20" i="2"/>
  <c r="U20" i="2"/>
  <c r="W20" i="2"/>
  <c r="X20" i="2"/>
  <c r="Z20" i="2"/>
  <c r="AB20" i="2"/>
  <c r="AA20" i="2"/>
  <c r="AC20" i="2"/>
  <c r="AD20" i="2"/>
  <c r="AE20" i="2" s="1"/>
  <c r="B21" i="2"/>
  <c r="D21" i="2"/>
  <c r="E21" i="2"/>
  <c r="F21" i="2"/>
  <c r="G21" i="2" s="1"/>
  <c r="H21" i="2"/>
  <c r="I21" i="2"/>
  <c r="J21" i="2" s="1"/>
  <c r="K21" i="2"/>
  <c r="M21" i="2"/>
  <c r="L21" i="2"/>
  <c r="N21" i="2"/>
  <c r="O21" i="2"/>
  <c r="Q21" i="2"/>
  <c r="R21" i="2"/>
  <c r="S21" i="2" s="1"/>
  <c r="T21" i="2"/>
  <c r="U21" i="2"/>
  <c r="W21" i="2"/>
  <c r="Y21" i="2"/>
  <c r="X21" i="2"/>
  <c r="Z21" i="2"/>
  <c r="AA21" i="2"/>
  <c r="AB21" i="2" s="1"/>
  <c r="AC21" i="2"/>
  <c r="AD21" i="2"/>
  <c r="AE21" i="2" s="1"/>
  <c r="B22" i="2"/>
  <c r="D22" i="2" s="1"/>
  <c r="E22" i="2"/>
  <c r="F22" i="2"/>
  <c r="H22" i="2"/>
  <c r="I22" i="2"/>
  <c r="J22" i="2" s="1"/>
  <c r="K22" i="2"/>
  <c r="L22" i="2"/>
  <c r="N22" i="2"/>
  <c r="P22" i="2"/>
  <c r="O22" i="2"/>
  <c r="Q22" i="2"/>
  <c r="R22" i="2"/>
  <c r="S22" i="2" s="1"/>
  <c r="T22" i="2"/>
  <c r="U22" i="2"/>
  <c r="V22" i="2" s="1"/>
  <c r="W22" i="2"/>
  <c r="X22" i="2"/>
  <c r="Y22" i="2" s="1"/>
  <c r="Z22" i="2"/>
  <c r="AB22" i="2"/>
  <c r="AA22" i="2"/>
  <c r="AC22" i="2"/>
  <c r="AD22" i="2"/>
  <c r="AI22" i="2"/>
  <c r="B23" i="2"/>
  <c r="E23" i="2"/>
  <c r="G23" i="2"/>
  <c r="F23" i="2"/>
  <c r="H23" i="2"/>
  <c r="I23" i="2"/>
  <c r="K23" i="2"/>
  <c r="L23" i="2"/>
  <c r="M23" i="2" s="1"/>
  <c r="N23" i="2"/>
  <c r="P23" i="2"/>
  <c r="O23" i="2"/>
  <c r="Q23" i="2"/>
  <c r="R23" i="2"/>
  <c r="T23" i="2"/>
  <c r="U23" i="2"/>
  <c r="V23" i="2" s="1"/>
  <c r="W23" i="2"/>
  <c r="X23" i="2"/>
  <c r="Z23" i="2"/>
  <c r="AB23" i="2"/>
  <c r="AA23" i="2"/>
  <c r="AC23" i="2"/>
  <c r="AD23" i="2"/>
  <c r="AE23" i="2" s="1"/>
  <c r="AI23" i="2"/>
  <c r="B24" i="2"/>
  <c r="E24" i="2"/>
  <c r="G24" i="2"/>
  <c r="F24" i="2"/>
  <c r="H24" i="2"/>
  <c r="I24" i="2"/>
  <c r="K24" i="2"/>
  <c r="L24" i="2"/>
  <c r="M24" i="2" s="1"/>
  <c r="N24" i="2"/>
  <c r="O24" i="2"/>
  <c r="Q24" i="2"/>
  <c r="S24" i="2"/>
  <c r="R24" i="2"/>
  <c r="T24" i="2"/>
  <c r="U24" i="2"/>
  <c r="V24" i="2" s="1"/>
  <c r="W24" i="2"/>
  <c r="X24" i="2"/>
  <c r="Y24" i="2" s="1"/>
  <c r="Z24" i="2"/>
  <c r="AA24" i="2"/>
  <c r="AB24" i="2" s="1"/>
  <c r="AC24" i="2"/>
  <c r="AE24" i="2"/>
  <c r="AD24" i="2"/>
  <c r="AI24" i="2"/>
  <c r="B25" i="2"/>
  <c r="D25" i="2"/>
  <c r="E25" i="2"/>
  <c r="F25" i="2"/>
  <c r="G25" i="2" s="1"/>
  <c r="H25" i="2"/>
  <c r="I25" i="2"/>
  <c r="J25" i="2" s="1"/>
  <c r="K25" i="2"/>
  <c r="M25" i="2"/>
  <c r="N25" i="2"/>
  <c r="P25" i="2"/>
  <c r="O25" i="2"/>
  <c r="Q25" i="2"/>
  <c r="R25" i="2"/>
  <c r="S25" i="2"/>
  <c r="T25" i="2"/>
  <c r="V25" i="2"/>
  <c r="U25" i="2"/>
  <c r="W25" i="2"/>
  <c r="X25" i="2"/>
  <c r="Z25" i="2"/>
  <c r="AA25" i="2"/>
  <c r="AB25" i="2" s="1"/>
  <c r="AC25" i="2"/>
  <c r="AD25" i="2"/>
  <c r="AE25" i="2" s="1"/>
  <c r="AI25" i="2"/>
  <c r="B26" i="2"/>
  <c r="E26" i="2"/>
  <c r="F26" i="2"/>
  <c r="G26" i="2" s="1"/>
  <c r="H26" i="2"/>
  <c r="I26" i="2"/>
  <c r="J26" i="2" s="1"/>
  <c r="K26" i="2"/>
  <c r="M26" i="2" s="1"/>
  <c r="N26" i="2"/>
  <c r="O26" i="2"/>
  <c r="P26" i="2" s="1"/>
  <c r="Q26" i="2"/>
  <c r="R26" i="2"/>
  <c r="S26" i="2" s="1"/>
  <c r="T26" i="2"/>
  <c r="U26" i="2"/>
  <c r="V26" i="2" s="1"/>
  <c r="W26" i="2"/>
  <c r="Y26" i="2"/>
  <c r="X26" i="2"/>
  <c r="Z26" i="2"/>
  <c r="AA26" i="2"/>
  <c r="AB26" i="2"/>
  <c r="AC26" i="2"/>
  <c r="AD26" i="2"/>
  <c r="AE26" i="2" s="1"/>
  <c r="AI26" i="2"/>
  <c r="B27" i="2"/>
  <c r="D27" i="2"/>
  <c r="E27" i="2"/>
  <c r="G27" i="2"/>
  <c r="F27" i="2"/>
  <c r="H27" i="2"/>
  <c r="I27" i="2"/>
  <c r="J27" i="2"/>
  <c r="K27" i="2"/>
  <c r="M27" i="2"/>
  <c r="N27" i="2"/>
  <c r="P27" i="2"/>
  <c r="O27" i="2"/>
  <c r="Q27" i="2"/>
  <c r="R27" i="2"/>
  <c r="S27" i="2" s="1"/>
  <c r="T27" i="2"/>
  <c r="U27" i="2"/>
  <c r="V27" i="2" s="1"/>
  <c r="W27" i="2"/>
  <c r="X27" i="2"/>
  <c r="Y27" i="2" s="1"/>
  <c r="Z27" i="2"/>
  <c r="AB27" i="2"/>
  <c r="AA27" i="2"/>
  <c r="AC27" i="2"/>
  <c r="AD27" i="2"/>
  <c r="AE27" i="2"/>
  <c r="AI27" i="2"/>
  <c r="B28" i="2"/>
  <c r="D28" i="2" s="1"/>
  <c r="E28" i="2"/>
  <c r="F28" i="2"/>
  <c r="G28" i="2" s="1"/>
  <c r="H28" i="2"/>
  <c r="J28" i="2"/>
  <c r="I28" i="2"/>
  <c r="K28" i="2"/>
  <c r="L28" i="2"/>
  <c r="M28" i="2"/>
  <c r="N28" i="2"/>
  <c r="O28" i="2"/>
  <c r="P28" i="2" s="1"/>
  <c r="Q28" i="2"/>
  <c r="R28" i="2"/>
  <c r="S28" i="2" s="1"/>
  <c r="T28" i="2"/>
  <c r="V28" i="2"/>
  <c r="U28" i="2"/>
  <c r="W28" i="2"/>
  <c r="X28" i="2"/>
  <c r="Y28" i="2"/>
  <c r="Z28" i="2"/>
  <c r="AA28" i="2"/>
  <c r="AB28" i="2" s="1"/>
  <c r="AC28" i="2"/>
  <c r="AD28" i="2"/>
  <c r="AE28" i="2" s="1"/>
  <c r="AI28" i="2"/>
  <c r="B29" i="2"/>
  <c r="D29" i="2" s="1"/>
  <c r="E29" i="2"/>
  <c r="F29" i="2"/>
  <c r="G29" i="2"/>
  <c r="H29" i="2"/>
  <c r="I29" i="2"/>
  <c r="J29" i="2" s="1"/>
  <c r="K29" i="2"/>
  <c r="L29" i="2"/>
  <c r="M29" i="2" s="1"/>
  <c r="N29" i="2"/>
  <c r="P29" i="2"/>
  <c r="O29" i="2"/>
  <c r="Q29" i="2"/>
  <c r="R29" i="2"/>
  <c r="S29" i="2"/>
  <c r="T29" i="2"/>
  <c r="U29" i="2"/>
  <c r="V29" i="2" s="1"/>
  <c r="W29" i="2"/>
  <c r="X29" i="2"/>
  <c r="Y29" i="2" s="1"/>
  <c r="Z29" i="2"/>
  <c r="AB29" i="2"/>
  <c r="AA29" i="2"/>
  <c r="AC29" i="2"/>
  <c r="AD29" i="2"/>
  <c r="AE29" i="2"/>
  <c r="AI29" i="2"/>
  <c r="B30" i="2"/>
  <c r="D30" i="2" s="1"/>
  <c r="E30" i="2"/>
  <c r="F30" i="2"/>
  <c r="H30" i="2"/>
  <c r="I30" i="2"/>
  <c r="J30" i="2"/>
  <c r="K30" i="2"/>
  <c r="M30" i="2"/>
  <c r="L30" i="2"/>
  <c r="N30" i="2"/>
  <c r="O30" i="2"/>
  <c r="P30" i="2" s="1"/>
  <c r="Q30" i="2"/>
  <c r="S30" i="2"/>
  <c r="R30" i="2"/>
  <c r="T30" i="2"/>
  <c r="U30" i="2"/>
  <c r="V30" i="2"/>
  <c r="W30" i="2"/>
  <c r="Y30" i="2"/>
  <c r="X30" i="2"/>
  <c r="Z30" i="2"/>
  <c r="AA30" i="2"/>
  <c r="AB30" i="2" s="1"/>
  <c r="AC30" i="2"/>
  <c r="AE30" i="2"/>
  <c r="AD30" i="2"/>
  <c r="AI30" i="2"/>
  <c r="B31" i="2"/>
  <c r="D31" i="2"/>
  <c r="E31" i="2"/>
  <c r="G31" i="2"/>
  <c r="F31" i="2"/>
  <c r="H31" i="2"/>
  <c r="I31" i="2"/>
  <c r="J31" i="2" s="1"/>
  <c r="K31" i="2"/>
  <c r="M31" i="2"/>
  <c r="L31" i="2"/>
  <c r="N31" i="2"/>
  <c r="O31" i="2"/>
  <c r="P31" i="2" s="1"/>
  <c r="Q31" i="2"/>
  <c r="R31" i="2"/>
  <c r="S31" i="2" s="1"/>
  <c r="T31" i="2"/>
  <c r="U31" i="2"/>
  <c r="V31" i="2"/>
  <c r="W31" i="2"/>
  <c r="Y31" i="2"/>
  <c r="X31" i="2"/>
  <c r="Z31" i="2"/>
  <c r="AA31" i="2"/>
  <c r="AB31" i="2" s="1"/>
  <c r="AC31" i="2"/>
  <c r="AE31" i="2"/>
  <c r="AD31" i="2"/>
  <c r="AI31" i="2"/>
  <c r="B32" i="2"/>
  <c r="D32" i="2"/>
  <c r="E32" i="2"/>
  <c r="G32" i="2"/>
  <c r="F32" i="2"/>
  <c r="H32" i="2"/>
  <c r="I32" i="2"/>
  <c r="J32" i="2" s="1"/>
  <c r="K32" i="2"/>
  <c r="L32" i="2"/>
  <c r="M32" i="2" s="1"/>
  <c r="N32" i="2"/>
  <c r="O32" i="2"/>
  <c r="P32" i="2"/>
  <c r="Q32" i="2"/>
  <c r="S32" i="2"/>
  <c r="R32" i="2"/>
  <c r="T32" i="2"/>
  <c r="U32" i="2"/>
  <c r="V32" i="2" s="1"/>
  <c r="W32" i="2"/>
  <c r="X32" i="2"/>
  <c r="Z32" i="2"/>
  <c r="AB32" i="2"/>
  <c r="AA32" i="2"/>
  <c r="AC32" i="2"/>
  <c r="AD32" i="2"/>
  <c r="AE32" i="2" s="1"/>
  <c r="AI32" i="2"/>
  <c r="B33" i="2"/>
  <c r="D33" i="2" s="1"/>
  <c r="E33" i="2"/>
  <c r="F33" i="2"/>
  <c r="H33" i="2"/>
  <c r="I33" i="2"/>
  <c r="J33" i="2" s="1"/>
  <c r="K33" i="2"/>
  <c r="L33" i="2"/>
  <c r="M33" i="2" s="1"/>
  <c r="N33" i="2"/>
  <c r="O33" i="2"/>
  <c r="P33" i="2"/>
  <c r="Q33" i="2"/>
  <c r="S33" i="2"/>
  <c r="R33" i="2"/>
  <c r="T33" i="2"/>
  <c r="U33" i="2"/>
  <c r="V33" i="2" s="1"/>
  <c r="W33" i="2"/>
  <c r="X33" i="2"/>
  <c r="Y33" i="2" s="1"/>
  <c r="Z33" i="2"/>
  <c r="AA33" i="2"/>
  <c r="AC33" i="2"/>
  <c r="AD33" i="2"/>
  <c r="AE33" i="2" s="1"/>
  <c r="AI33" i="2"/>
  <c r="B34" i="2"/>
  <c r="E34" i="2"/>
  <c r="G34" i="2"/>
  <c r="F34" i="2"/>
  <c r="H34" i="2"/>
  <c r="I34" i="2"/>
  <c r="J34" i="2" s="1"/>
  <c r="K34" i="2"/>
  <c r="L34" i="2"/>
  <c r="M34" i="2" s="1"/>
  <c r="N34" i="2"/>
  <c r="O34" i="2"/>
  <c r="P34" i="2"/>
  <c r="Q34" i="2"/>
  <c r="S34" i="2"/>
  <c r="R34" i="2"/>
  <c r="T34" i="2"/>
  <c r="U34" i="2"/>
  <c r="V34" i="2" s="1"/>
  <c r="W34" i="2"/>
  <c r="X34" i="2"/>
  <c r="Y34" i="2" s="1"/>
  <c r="Z34" i="2"/>
  <c r="AA34" i="2"/>
  <c r="AB34" i="2"/>
  <c r="AC34" i="2"/>
  <c r="AE34" i="2"/>
  <c r="AD34" i="2"/>
  <c r="AI34" i="2"/>
  <c r="B35" i="2"/>
  <c r="E35" i="2"/>
  <c r="F35" i="2"/>
  <c r="G35" i="2"/>
  <c r="H35" i="2"/>
  <c r="J35" i="2"/>
  <c r="I35" i="2"/>
  <c r="K35" i="2"/>
  <c r="L35" i="2"/>
  <c r="M35" i="2" s="1"/>
  <c r="N35" i="2"/>
  <c r="O35" i="2"/>
  <c r="Q35" i="2"/>
  <c r="S35" i="2"/>
  <c r="R35" i="2"/>
  <c r="T35" i="2"/>
  <c r="U35" i="2"/>
  <c r="V35" i="2" s="1"/>
  <c r="W35" i="2"/>
  <c r="X35" i="2"/>
  <c r="Y35" i="2" s="1"/>
  <c r="Z35" i="2"/>
  <c r="AA35" i="2"/>
  <c r="AB35" i="2"/>
  <c r="AC35" i="2"/>
  <c r="AD35" i="2"/>
  <c r="AI35" i="2"/>
  <c r="B36" i="2"/>
  <c r="E36" i="2"/>
  <c r="F36" i="2"/>
  <c r="H36" i="2"/>
  <c r="I36" i="2"/>
  <c r="J36" i="2" s="1"/>
  <c r="K36" i="2"/>
  <c r="L36" i="2"/>
  <c r="M36" i="2"/>
  <c r="N36" i="2"/>
  <c r="P36" i="2"/>
  <c r="O36" i="2"/>
  <c r="Q36" i="2"/>
  <c r="R36" i="2"/>
  <c r="S36" i="2" s="1"/>
  <c r="T36" i="2"/>
  <c r="U36" i="2"/>
  <c r="W36" i="2"/>
  <c r="Y36" i="2"/>
  <c r="X36" i="2"/>
  <c r="Z36" i="2"/>
  <c r="AA36" i="2"/>
  <c r="AB36" i="2" s="1"/>
  <c r="AC36" i="2"/>
  <c r="AD36" i="2"/>
  <c r="AI36" i="2"/>
  <c r="B37" i="2"/>
  <c r="D37" i="2" s="1"/>
  <c r="E37" i="2"/>
  <c r="F37" i="2"/>
  <c r="G37" i="2" s="1"/>
  <c r="H37" i="2"/>
  <c r="I37" i="2"/>
  <c r="J37" i="2" s="1"/>
  <c r="K37" i="2"/>
  <c r="L37" i="2"/>
  <c r="M37" i="2"/>
  <c r="N37" i="2"/>
  <c r="O37" i="2"/>
  <c r="Q37" i="2"/>
  <c r="R37" i="2"/>
  <c r="S37" i="2" s="1"/>
  <c r="T37" i="2"/>
  <c r="U37" i="2"/>
  <c r="V37" i="2"/>
  <c r="W37" i="2"/>
  <c r="X37" i="2"/>
  <c r="Z37" i="2"/>
  <c r="AA37" i="2"/>
  <c r="AB37" i="2" s="1"/>
  <c r="AC37" i="2"/>
  <c r="AD37" i="2"/>
  <c r="AE37" i="2"/>
  <c r="AI37" i="2"/>
  <c r="B38" i="2"/>
  <c r="D38" i="2" s="1"/>
  <c r="E38" i="2"/>
  <c r="F38" i="2"/>
  <c r="G38" i="2" s="1"/>
  <c r="H38" i="2"/>
  <c r="I38" i="2"/>
  <c r="K38" i="2"/>
  <c r="M38" i="2"/>
  <c r="L38" i="2"/>
  <c r="N38" i="2"/>
  <c r="O38" i="2"/>
  <c r="P38" i="2" s="1"/>
  <c r="Q38" i="2"/>
  <c r="R38" i="2"/>
  <c r="T38" i="2"/>
  <c r="V38" i="2"/>
  <c r="U38" i="2"/>
  <c r="W38" i="2"/>
  <c r="X38" i="2"/>
  <c r="Y38" i="2" s="1"/>
  <c r="Z38" i="2"/>
  <c r="AA38" i="2"/>
  <c r="AB38" i="2" s="1"/>
  <c r="AC38" i="2"/>
  <c r="AD38" i="2"/>
  <c r="AE38" i="2"/>
  <c r="AI38" i="2"/>
  <c r="B39" i="2"/>
  <c r="D39" i="2" s="1"/>
  <c r="E39" i="2"/>
  <c r="F39" i="2"/>
  <c r="H39" i="2"/>
  <c r="I39" i="2"/>
  <c r="K39" i="2"/>
  <c r="L39" i="2"/>
  <c r="M39" i="2" s="1"/>
  <c r="N39" i="2"/>
  <c r="O39" i="2"/>
  <c r="P39" i="2" s="1"/>
  <c r="Q39" i="2"/>
  <c r="R39" i="2"/>
  <c r="S39" i="2"/>
  <c r="T39" i="2"/>
  <c r="V39" i="2"/>
  <c r="U39" i="2"/>
  <c r="W39" i="2"/>
  <c r="X39" i="2"/>
  <c r="Z39" i="2"/>
  <c r="AA39" i="2"/>
  <c r="AB39" i="2"/>
  <c r="AC39" i="2"/>
  <c r="AE39" i="2"/>
  <c r="AD39" i="2"/>
  <c r="AI39" i="2"/>
  <c r="B40" i="2"/>
  <c r="E40" i="2"/>
  <c r="F40" i="2"/>
  <c r="G40" i="2"/>
  <c r="H40" i="2"/>
  <c r="J40" i="2"/>
  <c r="I40" i="2"/>
  <c r="K40" i="2"/>
  <c r="L40" i="2"/>
  <c r="M40" i="2"/>
  <c r="N40" i="2"/>
  <c r="O40" i="2"/>
  <c r="Q40" i="2"/>
  <c r="S40" i="2"/>
  <c r="R40" i="2"/>
  <c r="T40" i="2"/>
  <c r="U40" i="2"/>
  <c r="V40" i="2"/>
  <c r="W40" i="2"/>
  <c r="X40" i="2"/>
  <c r="Z40" i="2"/>
  <c r="AB40" i="2"/>
  <c r="AA40" i="2"/>
  <c r="AC40" i="2"/>
  <c r="AD40" i="2"/>
  <c r="AE40" i="2"/>
  <c r="AI40" i="2"/>
  <c r="B41" i="2"/>
  <c r="E41" i="2"/>
  <c r="F41" i="2"/>
  <c r="H41" i="2"/>
  <c r="I41" i="2"/>
  <c r="J41" i="2" s="1"/>
  <c r="K41" i="2"/>
  <c r="L41" i="2"/>
  <c r="N41" i="2"/>
  <c r="O41" i="2"/>
  <c r="Q41" i="2"/>
  <c r="R41" i="2"/>
  <c r="S41" i="2" s="1"/>
  <c r="T41" i="2"/>
  <c r="U41" i="2"/>
  <c r="W41" i="2"/>
  <c r="Y41" i="2"/>
  <c r="X41" i="2"/>
  <c r="Z41" i="2"/>
  <c r="AA41" i="2"/>
  <c r="AB41" i="2"/>
  <c r="AC41" i="2"/>
  <c r="AD41" i="2"/>
  <c r="AI41" i="2"/>
  <c r="B42" i="2"/>
  <c r="E42" i="2"/>
  <c r="F42" i="2"/>
  <c r="H42" i="2"/>
  <c r="J42" i="2"/>
  <c r="I42" i="2"/>
  <c r="K42" i="2"/>
  <c r="L42" i="2"/>
  <c r="M42" i="2"/>
  <c r="N42" i="2"/>
  <c r="O42" i="2"/>
  <c r="P42" i="2" s="1"/>
  <c r="Q42" i="2"/>
  <c r="R42" i="2"/>
  <c r="T42" i="2"/>
  <c r="U42" i="2"/>
  <c r="W42" i="2"/>
  <c r="X42" i="2"/>
  <c r="Y42" i="2" s="1"/>
  <c r="Z42" i="2"/>
  <c r="AA42" i="2"/>
  <c r="AC42" i="2"/>
  <c r="AD42" i="2"/>
  <c r="AI42" i="2"/>
  <c r="B43" i="2"/>
  <c r="E43" i="2"/>
  <c r="F43" i="2"/>
  <c r="H43" i="2"/>
  <c r="I43" i="2"/>
  <c r="J43" i="2" s="1"/>
  <c r="K43" i="2"/>
  <c r="L43" i="2"/>
  <c r="N43" i="2"/>
  <c r="O43" i="2"/>
  <c r="Q43" i="2"/>
  <c r="R43" i="2"/>
  <c r="S43" i="2" s="1"/>
  <c r="T43" i="2"/>
  <c r="U43" i="2"/>
  <c r="W43" i="2"/>
  <c r="Y43" i="2"/>
  <c r="X43" i="2"/>
  <c r="Z43" i="2"/>
  <c r="AA43" i="2"/>
  <c r="AC43" i="2"/>
  <c r="AD43" i="2"/>
  <c r="AE43" i="2" s="1"/>
  <c r="AI43" i="2"/>
  <c r="B44" i="2"/>
  <c r="E44" i="2"/>
  <c r="F44" i="2"/>
  <c r="G44" i="2" s="1"/>
  <c r="H44" i="2"/>
  <c r="I44" i="2"/>
  <c r="K44" i="2"/>
  <c r="L44" i="2"/>
  <c r="M44" i="2"/>
  <c r="N44" i="2"/>
  <c r="P44" i="2"/>
  <c r="O44" i="2"/>
  <c r="Q44" i="2"/>
  <c r="R44" i="2"/>
  <c r="S44" i="2" s="1"/>
  <c r="T44" i="2"/>
  <c r="V44" i="2"/>
  <c r="U44" i="2"/>
  <c r="W44" i="2"/>
  <c r="X44" i="2"/>
  <c r="Z44" i="2"/>
  <c r="AA44" i="2"/>
  <c r="AC44" i="2"/>
  <c r="AE44" i="2"/>
  <c r="AD44" i="2"/>
  <c r="AI44" i="2"/>
  <c r="B45" i="2"/>
  <c r="E45" i="2"/>
  <c r="F45" i="2"/>
  <c r="G45" i="2"/>
  <c r="H45" i="2"/>
  <c r="I45" i="2"/>
  <c r="K45" i="2"/>
  <c r="M45" i="2"/>
  <c r="L45" i="2"/>
  <c r="N45" i="2"/>
  <c r="O45" i="2"/>
  <c r="P45" i="2"/>
  <c r="Q45" i="2"/>
  <c r="R45" i="2"/>
  <c r="T45" i="2"/>
  <c r="U45" i="2"/>
  <c r="V45" i="2" s="1"/>
  <c r="W45" i="2"/>
  <c r="X45" i="2"/>
  <c r="Y45" i="2"/>
  <c r="Z45" i="2"/>
  <c r="AB45" i="2"/>
  <c r="AA45" i="2"/>
  <c r="AC45" i="2"/>
  <c r="AD45" i="2"/>
  <c r="AE45" i="2" s="1"/>
  <c r="AI45" i="2"/>
  <c r="B46" i="2"/>
  <c r="AF46" i="2" s="1"/>
  <c r="E46" i="2"/>
  <c r="G46" i="2"/>
  <c r="F46" i="2"/>
  <c r="H46" i="2"/>
  <c r="I46" i="2"/>
  <c r="J46" i="2"/>
  <c r="K46" i="2"/>
  <c r="L46" i="2"/>
  <c r="M46" i="2" s="1"/>
  <c r="N46" i="2"/>
  <c r="P46" i="2"/>
  <c r="O46" i="2"/>
  <c r="Q46" i="2"/>
  <c r="R46" i="2"/>
  <c r="S46" i="2"/>
  <c r="T46" i="2"/>
  <c r="U46" i="2"/>
  <c r="V46" i="2" s="1"/>
  <c r="W46" i="2"/>
  <c r="Y46" i="2"/>
  <c r="X46" i="2"/>
  <c r="Z46" i="2"/>
  <c r="AA46" i="2"/>
  <c r="AB46" i="2"/>
  <c r="AC46" i="2"/>
  <c r="AD46" i="2"/>
  <c r="AE46" i="2" s="1"/>
  <c r="AI46" i="2"/>
  <c r="B47" i="2"/>
  <c r="D47" i="2"/>
  <c r="E47" i="2"/>
  <c r="F47" i="2"/>
  <c r="H47" i="2"/>
  <c r="I47" i="2"/>
  <c r="J47" i="2" s="1"/>
  <c r="K47" i="2"/>
  <c r="AF47" i="2" s="1"/>
  <c r="L47" i="2"/>
  <c r="N47" i="2"/>
  <c r="P47" i="2"/>
  <c r="O47" i="2"/>
  <c r="Q47" i="2"/>
  <c r="R47" i="2"/>
  <c r="S47" i="2" s="1"/>
  <c r="T47" i="2"/>
  <c r="U47" i="2"/>
  <c r="V47" i="2" s="1"/>
  <c r="W47" i="2"/>
  <c r="X47" i="2"/>
  <c r="Y47" i="2"/>
  <c r="Z47" i="2"/>
  <c r="AB47" i="2"/>
  <c r="AA47" i="2"/>
  <c r="AC47" i="2"/>
  <c r="AD47" i="2"/>
  <c r="AE47" i="2" s="1"/>
  <c r="AI47" i="2"/>
  <c r="B48" i="2"/>
  <c r="D48" i="2" s="1"/>
  <c r="E48" i="2"/>
  <c r="F48" i="2"/>
  <c r="G48" i="2" s="1"/>
  <c r="H48" i="2"/>
  <c r="I48" i="2"/>
  <c r="J48" i="2" s="1"/>
  <c r="K48" i="2"/>
  <c r="M48" i="2"/>
  <c r="L48" i="2"/>
  <c r="N48" i="2"/>
  <c r="O48" i="2"/>
  <c r="Q48" i="2"/>
  <c r="R48" i="2"/>
  <c r="T48" i="2"/>
  <c r="V48" i="2"/>
  <c r="U48" i="2"/>
  <c r="W48" i="2"/>
  <c r="X48" i="2"/>
  <c r="Y48" i="2" s="1"/>
  <c r="Z48" i="2"/>
  <c r="AA48" i="2"/>
  <c r="AB48" i="2" s="1"/>
  <c r="AC48" i="2"/>
  <c r="AD48" i="2"/>
  <c r="AE48" i="2"/>
  <c r="AI48" i="2"/>
  <c r="B49" i="2"/>
  <c r="D49" i="2" s="1"/>
  <c r="E49" i="2"/>
  <c r="AF49" i="2" s="1"/>
  <c r="F49" i="2"/>
  <c r="H49" i="2"/>
  <c r="I49" i="2"/>
  <c r="J49" i="2" s="1"/>
  <c r="K49" i="2"/>
  <c r="L49" i="2"/>
  <c r="N49" i="2"/>
  <c r="O49" i="2"/>
  <c r="Q49" i="2"/>
  <c r="R49" i="2"/>
  <c r="S49" i="2" s="1"/>
  <c r="T49" i="2"/>
  <c r="U49" i="2"/>
  <c r="V49" i="2"/>
  <c r="W49" i="2"/>
  <c r="Y49" i="2"/>
  <c r="X49" i="2"/>
  <c r="Z49" i="2"/>
  <c r="AB49" i="2" s="1"/>
  <c r="AA49" i="2"/>
  <c r="AC49" i="2"/>
  <c r="AD49" i="2"/>
  <c r="AE49" i="2"/>
  <c r="AI49" i="2"/>
  <c r="B50" i="2"/>
  <c r="D50" i="2" s="1"/>
  <c r="E50" i="2"/>
  <c r="F50" i="2"/>
  <c r="G50" i="2" s="1"/>
  <c r="H50" i="2"/>
  <c r="I50" i="2"/>
  <c r="J50" i="2" s="1"/>
  <c r="K50" i="2"/>
  <c r="M50" i="2"/>
  <c r="L50" i="2"/>
  <c r="N50" i="2"/>
  <c r="O50" i="2"/>
  <c r="Q50" i="2"/>
  <c r="R50" i="2"/>
  <c r="S50" i="2" s="1"/>
  <c r="T50" i="2"/>
  <c r="U50" i="2"/>
  <c r="V50" i="2"/>
  <c r="W50" i="2"/>
  <c r="X50" i="2"/>
  <c r="Y50" i="2" s="1"/>
  <c r="Z50" i="2"/>
  <c r="AA50" i="2"/>
  <c r="AB50" i="2" s="1"/>
  <c r="AC50" i="2"/>
  <c r="AD50" i="2"/>
  <c r="AE50" i="2"/>
  <c r="AI50" i="2"/>
  <c r="B51" i="2"/>
  <c r="E51" i="2"/>
  <c r="F51" i="2"/>
  <c r="H51" i="2"/>
  <c r="I51" i="2"/>
  <c r="K51" i="2"/>
  <c r="L51" i="2"/>
  <c r="M51" i="2" s="1"/>
  <c r="N51" i="2"/>
  <c r="AF51" i="2" s="1"/>
  <c r="O51" i="2"/>
  <c r="Q51" i="2"/>
  <c r="S51" i="2"/>
  <c r="R51" i="2"/>
  <c r="T51" i="2"/>
  <c r="U51" i="2"/>
  <c r="V51" i="2" s="1"/>
  <c r="W51" i="2"/>
  <c r="X51" i="2"/>
  <c r="Z51" i="2"/>
  <c r="AB51" i="2"/>
  <c r="AA51" i="2"/>
  <c r="AC51" i="2"/>
  <c r="AD51" i="2"/>
  <c r="AI51" i="2"/>
  <c r="B52" i="2"/>
  <c r="D52" i="2" s="1"/>
  <c r="E52" i="2"/>
  <c r="AF52" i="2" s="1"/>
  <c r="F52" i="2"/>
  <c r="G52" i="2"/>
  <c r="H52" i="2"/>
  <c r="J52" i="2"/>
  <c r="I52" i="2"/>
  <c r="K52" i="2"/>
  <c r="L52" i="2"/>
  <c r="N52" i="2"/>
  <c r="O52" i="2"/>
  <c r="P52" i="2" s="1"/>
  <c r="Q52" i="2"/>
  <c r="S52" i="2" s="1"/>
  <c r="T52" i="2"/>
  <c r="U52" i="2"/>
  <c r="V52" i="2" s="1"/>
  <c r="W52" i="2"/>
  <c r="X52" i="2"/>
  <c r="Y52" i="2" s="1"/>
  <c r="Z52" i="2"/>
  <c r="AA52" i="2"/>
  <c r="AC52" i="2"/>
  <c r="AD52" i="2"/>
  <c r="AE52" i="2" s="1"/>
  <c r="AI52" i="2"/>
  <c r="B53" i="2"/>
  <c r="D53" i="2" s="1"/>
  <c r="E53" i="2"/>
  <c r="F53" i="2"/>
  <c r="H53" i="2"/>
  <c r="I53" i="2"/>
  <c r="J53" i="2" s="1"/>
  <c r="K53" i="2"/>
  <c r="L53" i="2"/>
  <c r="M53" i="2" s="1"/>
  <c r="N53" i="2"/>
  <c r="O53" i="2"/>
  <c r="P53" i="2"/>
  <c r="Q53" i="2"/>
  <c r="S53" i="2"/>
  <c r="T53" i="2"/>
  <c r="U53" i="2"/>
  <c r="V53" i="2" s="1"/>
  <c r="W53" i="2"/>
  <c r="X53" i="2"/>
  <c r="Y53" i="2"/>
  <c r="Z53" i="2"/>
  <c r="AB53" i="2"/>
  <c r="AA53" i="2"/>
  <c r="AC53" i="2"/>
  <c r="AD53" i="2"/>
  <c r="AI53" i="2"/>
  <c r="B54" i="2"/>
  <c r="D54" i="2" s="1"/>
  <c r="E54" i="2"/>
  <c r="F54" i="2"/>
  <c r="G54" i="2"/>
  <c r="H54" i="2"/>
  <c r="J54" i="2"/>
  <c r="I54" i="2"/>
  <c r="K54" i="2"/>
  <c r="L54" i="2"/>
  <c r="N54" i="2"/>
  <c r="O54" i="2"/>
  <c r="P54" i="2" s="1"/>
  <c r="Q54" i="2"/>
  <c r="S54" i="2" s="1"/>
  <c r="T54" i="2"/>
  <c r="U54" i="2"/>
  <c r="V54" i="2" s="1"/>
  <c r="W54" i="2"/>
  <c r="X54" i="2"/>
  <c r="Y54" i="2" s="1"/>
  <c r="Z54" i="2"/>
  <c r="AA54" i="2"/>
  <c r="AB54" i="2"/>
  <c r="AC54" i="2"/>
  <c r="AE54" i="2"/>
  <c r="AD54" i="2"/>
  <c r="AI54" i="2"/>
  <c r="B55" i="2"/>
  <c r="D55" i="2"/>
  <c r="E55" i="2"/>
  <c r="F55" i="2"/>
  <c r="G55" i="2" s="1"/>
  <c r="H55" i="2"/>
  <c r="AF55" i="2" s="1"/>
  <c r="I55" i="2"/>
  <c r="J55" i="2"/>
  <c r="K55" i="2"/>
  <c r="M55" i="2"/>
  <c r="L55" i="2"/>
  <c r="N55" i="2"/>
  <c r="O55" i="2"/>
  <c r="Q55" i="2"/>
  <c r="S55" i="2" s="1"/>
  <c r="T55" i="2"/>
  <c r="U55" i="2"/>
  <c r="W55" i="2"/>
  <c r="X55" i="2"/>
  <c r="Y55" i="2"/>
  <c r="Z55" i="2"/>
  <c r="AB55" i="2"/>
  <c r="AA55" i="2"/>
  <c r="AC55" i="2"/>
  <c r="AD55" i="2"/>
  <c r="AE55" i="2" s="1"/>
  <c r="AI55" i="2"/>
  <c r="B56" i="2"/>
  <c r="D56" i="2" s="1"/>
  <c r="E56" i="2"/>
  <c r="G56" i="2"/>
  <c r="F56" i="2"/>
  <c r="H56" i="2"/>
  <c r="I56" i="2"/>
  <c r="K56" i="2"/>
  <c r="L56" i="2"/>
  <c r="M56" i="2" s="1"/>
  <c r="N56" i="2"/>
  <c r="O56" i="2"/>
  <c r="Q56" i="2"/>
  <c r="S56" i="2"/>
  <c r="R56" i="2"/>
  <c r="T56" i="2"/>
  <c r="U56" i="2"/>
  <c r="V56" i="2" s="1"/>
  <c r="W56" i="2"/>
  <c r="X56" i="2"/>
  <c r="Y56" i="2" s="1"/>
  <c r="Z56" i="2"/>
  <c r="AB56" i="2"/>
  <c r="AA56" i="2"/>
  <c r="AC56" i="2"/>
  <c r="AD56" i="2"/>
  <c r="AI56" i="2"/>
  <c r="B57" i="2"/>
  <c r="D57" i="2" s="1"/>
  <c r="E57" i="2"/>
  <c r="AF57" i="2" s="1"/>
  <c r="F57" i="2"/>
  <c r="G57" i="2"/>
  <c r="H57" i="2"/>
  <c r="J57" i="2"/>
  <c r="I57" i="2"/>
  <c r="K57" i="2"/>
  <c r="M57" i="2" s="1"/>
  <c r="L57" i="2"/>
  <c r="N57" i="2"/>
  <c r="O57" i="2"/>
  <c r="P57" i="2"/>
  <c r="Q57" i="2"/>
  <c r="S57" i="2"/>
  <c r="R57" i="2"/>
  <c r="T57" i="2"/>
  <c r="U57" i="2"/>
  <c r="W57" i="2"/>
  <c r="X57" i="2"/>
  <c r="Y57" i="2"/>
  <c r="Z57" i="2"/>
  <c r="AB57" i="2"/>
  <c r="AA57" i="2"/>
  <c r="AC57" i="2"/>
  <c r="AD57" i="2"/>
  <c r="AI57" i="2"/>
  <c r="B58" i="2"/>
  <c r="E58" i="2"/>
  <c r="G58" i="2"/>
  <c r="F58" i="2"/>
  <c r="H58" i="2"/>
  <c r="I58" i="2"/>
  <c r="J58" i="2" s="1"/>
  <c r="K58" i="2"/>
  <c r="L58" i="2"/>
  <c r="M58" i="2" s="1"/>
  <c r="N58" i="2"/>
  <c r="O58" i="2"/>
  <c r="Q58" i="2"/>
  <c r="R58" i="2"/>
  <c r="S58" i="2" s="1"/>
  <c r="T58" i="2"/>
  <c r="U58" i="2"/>
  <c r="V58" i="2" s="1"/>
  <c r="W58" i="2"/>
  <c r="X58" i="2"/>
  <c r="Z58" i="2"/>
  <c r="AA58" i="2"/>
  <c r="AB58" i="2" s="1"/>
  <c r="AC58" i="2"/>
  <c r="AD58" i="2"/>
  <c r="AE58" i="2" s="1"/>
  <c r="AI58" i="2"/>
  <c r="B59" i="2"/>
  <c r="E59" i="2"/>
  <c r="F59" i="2"/>
  <c r="G59" i="2"/>
  <c r="H59" i="2"/>
  <c r="I59" i="2"/>
  <c r="J59" i="2" s="1"/>
  <c r="K59" i="2"/>
  <c r="L59" i="2"/>
  <c r="N59" i="2"/>
  <c r="P59" i="2"/>
  <c r="O59" i="2"/>
  <c r="Q59" i="2"/>
  <c r="R59" i="2"/>
  <c r="T59" i="2"/>
  <c r="U59" i="2"/>
  <c r="V59" i="2"/>
  <c r="W59" i="2"/>
  <c r="Y59" i="2"/>
  <c r="X59" i="2"/>
  <c r="Z59" i="2"/>
  <c r="AA59" i="2"/>
  <c r="AC59" i="2"/>
  <c r="AD59" i="2"/>
  <c r="AE59" i="2"/>
  <c r="AI59" i="2"/>
  <c r="B60" i="2"/>
  <c r="E60" i="2"/>
  <c r="F60" i="2"/>
  <c r="G60" i="2" s="1"/>
  <c r="H60" i="2"/>
  <c r="AF60" i="2" s="1"/>
  <c r="I60" i="2"/>
  <c r="K60" i="2"/>
  <c r="L60" i="2"/>
  <c r="N60" i="2"/>
  <c r="O60" i="2"/>
  <c r="P60" i="2" s="1"/>
  <c r="Q60" i="2"/>
  <c r="R60" i="2"/>
  <c r="T60" i="2"/>
  <c r="U60" i="2"/>
  <c r="V60" i="2"/>
  <c r="W60" i="2"/>
  <c r="X60" i="2"/>
  <c r="Y60" i="2" s="1"/>
  <c r="Z60" i="2"/>
  <c r="AA60" i="2"/>
  <c r="AB60" i="2" s="1"/>
  <c r="AC60" i="2"/>
  <c r="AE60" i="2"/>
  <c r="AD60" i="2"/>
  <c r="AI60" i="2"/>
  <c r="B61" i="2"/>
  <c r="D61" i="2"/>
  <c r="E61" i="2"/>
  <c r="F61" i="2"/>
  <c r="G61" i="2" s="1"/>
  <c r="H61" i="2"/>
  <c r="I61" i="2"/>
  <c r="J61" i="2" s="1"/>
  <c r="K61" i="2"/>
  <c r="L61" i="2"/>
  <c r="M61" i="2" s="1"/>
  <c r="N61" i="2"/>
  <c r="O61" i="2"/>
  <c r="P61" i="2" s="1"/>
  <c r="Q61" i="2"/>
  <c r="R61" i="2"/>
  <c r="S61" i="2" s="1"/>
  <c r="T61" i="2"/>
  <c r="V61" i="2"/>
  <c r="U61" i="2"/>
  <c r="W61" i="2"/>
  <c r="AF61" i="2" s="1"/>
  <c r="X61" i="2"/>
  <c r="Z61" i="2"/>
  <c r="AA61" i="2"/>
  <c r="AC61" i="2"/>
  <c r="AE61" i="2"/>
  <c r="AD61" i="2"/>
  <c r="AI61" i="2"/>
  <c r="B62" i="2"/>
  <c r="D62" i="2"/>
  <c r="E62" i="2"/>
  <c r="F62" i="2"/>
  <c r="H62" i="2"/>
  <c r="J62" i="2"/>
  <c r="I62" i="2"/>
  <c r="K62" i="2"/>
  <c r="L62" i="2"/>
  <c r="M62" i="2" s="1"/>
  <c r="N62" i="2"/>
  <c r="P62" i="2"/>
  <c r="O62" i="2"/>
  <c r="Q62" i="2"/>
  <c r="S62" i="2" s="1"/>
  <c r="R62" i="2"/>
  <c r="T62" i="2"/>
  <c r="U62" i="2"/>
  <c r="W62" i="2"/>
  <c r="X62" i="2"/>
  <c r="Y62" i="2" s="1"/>
  <c r="Z62" i="2"/>
  <c r="AA62" i="2"/>
  <c r="AC62" i="2"/>
  <c r="AD62" i="2"/>
  <c r="AI62" i="2"/>
  <c r="B63" i="2"/>
  <c r="E63" i="2"/>
  <c r="G63" i="2"/>
  <c r="F63" i="2"/>
  <c r="H63" i="2"/>
  <c r="I63" i="2"/>
  <c r="K63" i="2"/>
  <c r="L63" i="2"/>
  <c r="M63" i="2"/>
  <c r="N63" i="2"/>
  <c r="P63" i="2"/>
  <c r="O63" i="2"/>
  <c r="Q63" i="2"/>
  <c r="R63" i="2"/>
  <c r="S63" i="2" s="1"/>
  <c r="T63" i="2"/>
  <c r="U63" i="2"/>
  <c r="V63" i="2" s="1"/>
  <c r="W63" i="2"/>
  <c r="Y63" i="2"/>
  <c r="X63" i="2"/>
  <c r="Z63" i="2"/>
  <c r="AF63" i="2" s="1"/>
  <c r="AA63" i="2"/>
  <c r="AC63" i="2"/>
  <c r="AD63" i="2"/>
  <c r="AI63" i="2"/>
  <c r="B65" i="2"/>
  <c r="E65" i="2"/>
  <c r="H65" i="2"/>
  <c r="K65" i="2"/>
  <c r="N65" i="2"/>
  <c r="Q65" i="2"/>
  <c r="T65" i="2"/>
  <c r="W65" i="2"/>
  <c r="Z65" i="2"/>
  <c r="AC65" i="2"/>
  <c r="AI65" i="2"/>
  <c r="B66" i="2"/>
  <c r="E66" i="2"/>
  <c r="H66" i="2"/>
  <c r="K66" i="2"/>
  <c r="N66" i="2"/>
  <c r="Q66" i="2"/>
  <c r="T66" i="2"/>
  <c r="W66" i="2"/>
  <c r="Z66" i="2"/>
  <c r="AC66" i="2"/>
  <c r="AI66" i="2"/>
  <c r="B67" i="2"/>
  <c r="E67" i="2"/>
  <c r="H67" i="2"/>
  <c r="K67" i="2"/>
  <c r="N67" i="2"/>
  <c r="Q67" i="2"/>
  <c r="T67" i="2"/>
  <c r="W67" i="2"/>
  <c r="Z67" i="2"/>
  <c r="AC67" i="2"/>
  <c r="AI67" i="2"/>
  <c r="B68" i="2"/>
  <c r="E68" i="2"/>
  <c r="H68" i="2"/>
  <c r="K68" i="2"/>
  <c r="N68" i="2"/>
  <c r="Q68" i="2"/>
  <c r="T68" i="2"/>
  <c r="W68" i="2"/>
  <c r="Z68" i="2"/>
  <c r="AC68" i="2"/>
  <c r="AI68" i="2"/>
  <c r="B69" i="2"/>
  <c r="E69" i="2"/>
  <c r="H69" i="2"/>
  <c r="K69" i="2"/>
  <c r="N69" i="2"/>
  <c r="Q69" i="2"/>
  <c r="T69" i="2"/>
  <c r="W69" i="2"/>
  <c r="Z69" i="2"/>
  <c r="AC69" i="2"/>
  <c r="AI69" i="2"/>
  <c r="B70" i="2"/>
  <c r="E70" i="2"/>
  <c r="H70" i="2"/>
  <c r="K70" i="2"/>
  <c r="N70" i="2"/>
  <c r="Q70" i="2"/>
  <c r="T70" i="2"/>
  <c r="W70" i="2"/>
  <c r="Z70" i="2"/>
  <c r="AC70" i="2"/>
  <c r="AI70" i="2"/>
  <c r="B71" i="2"/>
  <c r="E71" i="2"/>
  <c r="H71" i="2"/>
  <c r="K71" i="2"/>
  <c r="N71" i="2"/>
  <c r="Q71" i="2"/>
  <c r="T71" i="2"/>
  <c r="W71" i="2"/>
  <c r="Z71" i="2"/>
  <c r="AC71" i="2"/>
  <c r="AI71" i="2"/>
  <c r="B72" i="2"/>
  <c r="E72" i="2"/>
  <c r="H72" i="2"/>
  <c r="K72" i="2"/>
  <c r="N72" i="2"/>
  <c r="Q72" i="2"/>
  <c r="T72" i="2"/>
  <c r="W72" i="2"/>
  <c r="Z72" i="2"/>
  <c r="AC72" i="2"/>
  <c r="AI72" i="2"/>
  <c r="B73" i="2"/>
  <c r="E73" i="2"/>
  <c r="H73" i="2"/>
  <c r="K73" i="2"/>
  <c r="N73" i="2"/>
  <c r="Q73" i="2"/>
  <c r="T73" i="2"/>
  <c r="W73" i="2"/>
  <c r="Z73" i="2"/>
  <c r="AC73" i="2"/>
  <c r="AI73" i="2"/>
  <c r="B74" i="2"/>
  <c r="E74" i="2"/>
  <c r="H74" i="2"/>
  <c r="K74" i="2"/>
  <c r="N74" i="2"/>
  <c r="Q74" i="2"/>
  <c r="T74" i="2"/>
  <c r="W74" i="2"/>
  <c r="Z74" i="2"/>
  <c r="AC74" i="2"/>
  <c r="AI74" i="2"/>
  <c r="B75" i="2"/>
  <c r="E75" i="2"/>
  <c r="H75" i="2"/>
  <c r="K75" i="2"/>
  <c r="N75" i="2"/>
  <c r="Q75" i="2"/>
  <c r="T75" i="2"/>
  <c r="W75" i="2"/>
  <c r="Z75" i="2"/>
  <c r="AC75" i="2"/>
  <c r="AI75" i="2"/>
  <c r="B76" i="2"/>
  <c r="E76" i="2"/>
  <c r="H76" i="2"/>
  <c r="K76" i="2"/>
  <c r="N76" i="2"/>
  <c r="Q76" i="2"/>
  <c r="T76" i="2"/>
  <c r="W76" i="2"/>
  <c r="Z76" i="2"/>
  <c r="AC76" i="2"/>
  <c r="AI76" i="2"/>
  <c r="B77" i="2"/>
  <c r="E77" i="2"/>
  <c r="H77" i="2"/>
  <c r="K77" i="2"/>
  <c r="N77" i="2"/>
  <c r="Q77" i="2"/>
  <c r="T77" i="2"/>
  <c r="W77" i="2"/>
  <c r="Z77" i="2"/>
  <c r="AC77" i="2"/>
  <c r="AI77" i="2"/>
  <c r="B78" i="2"/>
  <c r="E78" i="2"/>
  <c r="H78" i="2"/>
  <c r="K78" i="2"/>
  <c r="N78" i="2"/>
  <c r="Q78" i="2"/>
  <c r="T78" i="2"/>
  <c r="W78" i="2"/>
  <c r="Z78" i="2"/>
  <c r="AC78" i="2"/>
  <c r="AI78" i="2"/>
  <c r="AF81" i="2"/>
  <c r="AI83" i="2"/>
  <c r="AI84" i="2"/>
  <c r="AI85" i="2"/>
  <c r="AI86" i="2"/>
  <c r="B88" i="2"/>
  <c r="D88" i="2"/>
  <c r="E88" i="2"/>
  <c r="F88" i="2"/>
  <c r="H88" i="2"/>
  <c r="I88" i="2"/>
  <c r="J88" i="2" s="1"/>
  <c r="K88" i="2"/>
  <c r="L88" i="2"/>
  <c r="M88" i="2"/>
  <c r="N88" i="2"/>
  <c r="P88" i="2"/>
  <c r="O88" i="2"/>
  <c r="Q88" i="2"/>
  <c r="R88" i="2"/>
  <c r="T88" i="2"/>
  <c r="U88" i="2"/>
  <c r="V88" i="2"/>
  <c r="W88" i="2"/>
  <c r="Y88" i="2"/>
  <c r="X88" i="2"/>
  <c r="Z88" i="2"/>
  <c r="AA88" i="2"/>
  <c r="AC88" i="2"/>
  <c r="AD88" i="2"/>
  <c r="AI88" i="2"/>
  <c r="B89" i="2"/>
  <c r="E89" i="2"/>
  <c r="G89" i="2"/>
  <c r="F89" i="2"/>
  <c r="H89" i="2"/>
  <c r="I89" i="2"/>
  <c r="K89" i="2"/>
  <c r="L89" i="2"/>
  <c r="M89" i="2" s="1"/>
  <c r="N89" i="2"/>
  <c r="O89" i="2"/>
  <c r="P89" i="2" s="1"/>
  <c r="Q89" i="2"/>
  <c r="R89" i="2"/>
  <c r="S89" i="2" s="1"/>
  <c r="T89" i="2"/>
  <c r="U89" i="2"/>
  <c r="W89" i="2"/>
  <c r="X89" i="2"/>
  <c r="Y89" i="2" s="1"/>
  <c r="Z89" i="2"/>
  <c r="AA89" i="2"/>
  <c r="AB89" i="2"/>
  <c r="AC89" i="2"/>
  <c r="AE89" i="2"/>
  <c r="AD89" i="2"/>
  <c r="AI89" i="2"/>
  <c r="B90" i="2"/>
  <c r="D90" i="2"/>
  <c r="E90" i="2"/>
  <c r="F90" i="2"/>
  <c r="G90" i="2" s="1"/>
  <c r="H90" i="2"/>
  <c r="I90" i="2"/>
  <c r="J90" i="2"/>
  <c r="K90" i="2"/>
  <c r="M90" i="2"/>
  <c r="L90" i="2"/>
  <c r="N90" i="2"/>
  <c r="O90" i="2"/>
  <c r="Q90" i="2"/>
  <c r="R90" i="2"/>
  <c r="S90" i="2"/>
  <c r="T90" i="2"/>
  <c r="V90" i="2"/>
  <c r="U90" i="2"/>
  <c r="W90" i="2"/>
  <c r="X90" i="2"/>
  <c r="Z90" i="2"/>
  <c r="AA90" i="2"/>
  <c r="AC90" i="2"/>
  <c r="AE90" i="2"/>
  <c r="AD90" i="2"/>
  <c r="AI90" i="2"/>
  <c r="B91" i="2"/>
  <c r="E91" i="2"/>
  <c r="F91" i="2"/>
  <c r="G91" i="2"/>
  <c r="H91" i="2"/>
  <c r="J91" i="2"/>
  <c r="I91" i="2"/>
  <c r="K91" i="2"/>
  <c r="L91" i="2"/>
  <c r="M91" i="2" s="1"/>
  <c r="N91" i="2"/>
  <c r="P91" i="2"/>
  <c r="O91" i="2"/>
  <c r="Q91" i="2"/>
  <c r="R91" i="2"/>
  <c r="T91" i="2"/>
  <c r="U91" i="2"/>
  <c r="W91" i="2"/>
  <c r="X91" i="2"/>
  <c r="Y91" i="2" s="1"/>
  <c r="Z91" i="2"/>
  <c r="AA91" i="2"/>
  <c r="AC91" i="2"/>
  <c r="AE91" i="2"/>
  <c r="AD91" i="2"/>
  <c r="AI91" i="2"/>
  <c r="B92" i="2"/>
  <c r="E92" i="2"/>
  <c r="F92" i="2"/>
  <c r="G92" i="2"/>
  <c r="H92" i="2"/>
  <c r="I92" i="2"/>
  <c r="K92" i="2"/>
  <c r="L92" i="2"/>
  <c r="M92" i="2" s="1"/>
  <c r="N92" i="2"/>
  <c r="AF92" i="2" s="1"/>
  <c r="O92" i="2"/>
  <c r="P92" i="2"/>
  <c r="Q92" i="2"/>
  <c r="S92" i="2"/>
  <c r="R92" i="2"/>
  <c r="T92" i="2"/>
  <c r="V92" i="2" s="1"/>
  <c r="U92" i="2"/>
  <c r="W92" i="2"/>
  <c r="X92" i="2"/>
  <c r="Y92" i="2"/>
  <c r="Z92" i="2"/>
  <c r="AB92" i="2"/>
  <c r="AA92" i="2"/>
  <c r="AC92" i="2"/>
  <c r="AD92" i="2"/>
  <c r="AI92" i="2"/>
  <c r="B93" i="2"/>
  <c r="E93" i="2"/>
  <c r="F93" i="2"/>
  <c r="H93" i="2"/>
  <c r="I93" i="2"/>
  <c r="K93" i="2"/>
  <c r="L93" i="2"/>
  <c r="N93" i="2"/>
  <c r="O93" i="2"/>
  <c r="P93" i="2" s="1"/>
  <c r="Q93" i="2"/>
  <c r="R93" i="2"/>
  <c r="T93" i="2"/>
  <c r="U93" i="2"/>
  <c r="W93" i="2"/>
  <c r="X93" i="2"/>
  <c r="Y93" i="2" s="1"/>
  <c r="Z93" i="2"/>
  <c r="AA93" i="2"/>
  <c r="AB93" i="2"/>
  <c r="AC93" i="2"/>
  <c r="AE93" i="2"/>
  <c r="AD93" i="2"/>
  <c r="B94" i="2"/>
  <c r="D94" i="2" s="1"/>
  <c r="E94" i="2"/>
  <c r="F94" i="2"/>
  <c r="G94" i="2" s="1"/>
  <c r="H94" i="2"/>
  <c r="I94" i="2"/>
  <c r="J94" i="2" s="1"/>
  <c r="K94" i="2"/>
  <c r="L94" i="2"/>
  <c r="M94" i="2"/>
  <c r="N94" i="2"/>
  <c r="P94" i="2"/>
  <c r="O94" i="2"/>
  <c r="Q94" i="2"/>
  <c r="R94" i="2"/>
  <c r="S94" i="2" s="1"/>
  <c r="T94" i="2"/>
  <c r="U94" i="2"/>
  <c r="V94" i="2" s="1"/>
  <c r="W94" i="2"/>
  <c r="Y94" i="2"/>
  <c r="X94" i="2"/>
  <c r="Z94" i="2"/>
  <c r="AA94" i="2"/>
  <c r="AC94" i="2"/>
  <c r="AE94" i="2"/>
  <c r="AD94" i="2"/>
  <c r="B95" i="2"/>
  <c r="E95" i="2"/>
  <c r="F95" i="2"/>
  <c r="H95" i="2"/>
  <c r="I95" i="2"/>
  <c r="K95" i="2"/>
  <c r="L95" i="2"/>
  <c r="M95" i="2" s="1"/>
  <c r="N95" i="2"/>
  <c r="O95" i="2"/>
  <c r="P95" i="2"/>
  <c r="Q95" i="2"/>
  <c r="S95" i="2"/>
  <c r="R95" i="2"/>
  <c r="T95" i="2"/>
  <c r="V95" i="2" s="1"/>
  <c r="U95" i="2"/>
  <c r="W95" i="2"/>
  <c r="X95" i="2"/>
  <c r="Y95" i="2"/>
  <c r="Z95" i="2"/>
  <c r="AB95" i="2"/>
  <c r="AA95" i="2"/>
  <c r="AC95" i="2"/>
  <c r="AD95" i="2"/>
  <c r="B96" i="2"/>
  <c r="D96" i="2"/>
  <c r="E96" i="2"/>
  <c r="G96" i="2"/>
  <c r="F96" i="2"/>
  <c r="H96" i="2"/>
  <c r="I96" i="2"/>
  <c r="K96" i="2"/>
  <c r="L96" i="2"/>
  <c r="M96" i="2"/>
  <c r="N96" i="2"/>
  <c r="P96" i="2"/>
  <c r="O96" i="2"/>
  <c r="Q96" i="2"/>
  <c r="R96" i="2"/>
  <c r="S96" i="2" s="1"/>
  <c r="T96" i="2"/>
  <c r="U96" i="2"/>
  <c r="V96" i="2" s="1"/>
  <c r="W96" i="2"/>
  <c r="Y96" i="2"/>
  <c r="X96" i="2"/>
  <c r="Z96" i="2"/>
  <c r="AF96" i="2" s="1"/>
  <c r="AA96" i="2"/>
  <c r="AC96" i="2"/>
  <c r="AE96" i="2"/>
  <c r="AD96" i="2"/>
  <c r="AI96" i="2"/>
  <c r="B97" i="2"/>
  <c r="D97" i="2"/>
  <c r="E97" i="2"/>
  <c r="G97" i="2"/>
  <c r="F97" i="2"/>
  <c r="H97" i="2"/>
  <c r="I97" i="2"/>
  <c r="K97" i="2"/>
  <c r="L97" i="2"/>
  <c r="N97" i="2"/>
  <c r="O97" i="2"/>
  <c r="P97" i="2" s="1"/>
  <c r="Q97" i="2"/>
  <c r="R97" i="2"/>
  <c r="S97" i="2" s="1"/>
  <c r="T97" i="2"/>
  <c r="U97" i="2"/>
  <c r="V97" i="2" s="1"/>
  <c r="W97" i="2"/>
  <c r="X97" i="2"/>
  <c r="Z97" i="2"/>
  <c r="AA97" i="2"/>
  <c r="AB97" i="2" s="1"/>
  <c r="AC97" i="2"/>
  <c r="AE97" i="2"/>
  <c r="AD97" i="2"/>
  <c r="AI97" i="2"/>
  <c r="B98" i="2"/>
  <c r="D98" i="2"/>
  <c r="E98" i="2"/>
  <c r="G98" i="2"/>
  <c r="F98" i="2"/>
  <c r="H98" i="2"/>
  <c r="I98" i="2"/>
  <c r="J98" i="2"/>
  <c r="K98" i="2"/>
  <c r="L98" i="2"/>
  <c r="N98" i="2"/>
  <c r="O98" i="2"/>
  <c r="P98" i="2" s="1"/>
  <c r="Q98" i="2"/>
  <c r="R98" i="2"/>
  <c r="S98" i="2"/>
  <c r="T98" i="2"/>
  <c r="V98" i="2"/>
  <c r="U98" i="2"/>
  <c r="W98" i="2"/>
  <c r="X98" i="2"/>
  <c r="Y98" i="2" s="1"/>
  <c r="Z98" i="2"/>
  <c r="AA98" i="2"/>
  <c r="AB98" i="2" s="1"/>
  <c r="AC98" i="2"/>
  <c r="AD98" i="2"/>
  <c r="AE98" i="2"/>
  <c r="AI98" i="2"/>
  <c r="B99" i="2"/>
  <c r="E99" i="2"/>
  <c r="F99" i="2"/>
  <c r="H99" i="2"/>
  <c r="J99" i="2"/>
  <c r="I99" i="2"/>
  <c r="K99" i="2"/>
  <c r="L99" i="2"/>
  <c r="M99" i="2" s="1"/>
  <c r="N99" i="2"/>
  <c r="P99" i="2"/>
  <c r="O99" i="2"/>
  <c r="Q99" i="2"/>
  <c r="AF99" i="2" s="1"/>
  <c r="R99" i="2"/>
  <c r="S99" i="2"/>
  <c r="T99" i="2"/>
  <c r="V99" i="2"/>
  <c r="U99" i="2"/>
  <c r="W99" i="2"/>
  <c r="X99" i="2"/>
  <c r="Z99" i="2"/>
  <c r="AB99" i="2"/>
  <c r="AA99" i="2"/>
  <c r="AC99" i="2"/>
  <c r="AD99" i="2"/>
  <c r="AI99" i="2"/>
  <c r="B100" i="2"/>
  <c r="E100" i="2"/>
  <c r="F100" i="2"/>
  <c r="G100" i="2" s="1"/>
  <c r="H100" i="2"/>
  <c r="J100" i="2"/>
  <c r="I100" i="2"/>
  <c r="K100" i="2"/>
  <c r="AF100" i="2" s="1"/>
  <c r="L100" i="2"/>
  <c r="N100" i="2"/>
  <c r="O100" i="2"/>
  <c r="P100" i="2" s="1"/>
  <c r="Q100" i="2"/>
  <c r="R100" i="2"/>
  <c r="T100" i="2"/>
  <c r="U100" i="2"/>
  <c r="W100" i="2"/>
  <c r="X100" i="2"/>
  <c r="Y100" i="2" s="1"/>
  <c r="Z100" i="2"/>
  <c r="AA100" i="2"/>
  <c r="AB100" i="2"/>
  <c r="AC100" i="2"/>
  <c r="AE100" i="2"/>
  <c r="AD100" i="2"/>
  <c r="AI100" i="2"/>
  <c r="B101" i="2"/>
  <c r="E101" i="2"/>
  <c r="AF101" i="2" s="1"/>
  <c r="F101" i="2"/>
  <c r="G101" i="2"/>
  <c r="H101" i="2"/>
  <c r="J101" i="2"/>
  <c r="I101" i="2"/>
  <c r="K101" i="2"/>
  <c r="L101" i="2"/>
  <c r="N101" i="2"/>
  <c r="O101" i="2"/>
  <c r="P101" i="2" s="1"/>
  <c r="Q101" i="2"/>
  <c r="R101" i="2"/>
  <c r="T101" i="2"/>
  <c r="V101" i="2"/>
  <c r="U101" i="2"/>
  <c r="W101" i="2"/>
  <c r="X101" i="2"/>
  <c r="Z101" i="2"/>
  <c r="AA101" i="2"/>
  <c r="AB101" i="2" s="1"/>
  <c r="AC101" i="2"/>
  <c r="AE101" i="2"/>
  <c r="AD101" i="2"/>
  <c r="AI101" i="2"/>
  <c r="B102" i="2"/>
  <c r="D102" i="2"/>
  <c r="E102" i="2"/>
  <c r="F102" i="2"/>
  <c r="G102" i="2" s="1"/>
  <c r="H102" i="2"/>
  <c r="J102" i="2"/>
  <c r="I102" i="2"/>
  <c r="K102" i="2"/>
  <c r="L102" i="2"/>
  <c r="N102" i="2"/>
  <c r="O102" i="2"/>
  <c r="P102" i="2" s="1"/>
  <c r="Q102" i="2"/>
  <c r="R102" i="2"/>
  <c r="S102" i="2"/>
  <c r="T102" i="2"/>
  <c r="V102" i="2"/>
  <c r="U102" i="2"/>
  <c r="W102" i="2"/>
  <c r="X102" i="2"/>
  <c r="Z102" i="2"/>
  <c r="AA102" i="2"/>
  <c r="AC102" i="2"/>
  <c r="AE102" i="2"/>
  <c r="AD102" i="2"/>
  <c r="AI102" i="2"/>
  <c r="B103" i="2"/>
  <c r="D103" i="2"/>
  <c r="E103" i="2"/>
  <c r="G103" i="2"/>
  <c r="F103" i="2"/>
  <c r="H103" i="2"/>
  <c r="I103" i="2"/>
  <c r="J103" i="2" s="1"/>
  <c r="K103" i="2"/>
  <c r="L103" i="2"/>
  <c r="M103" i="2" s="1"/>
  <c r="N103" i="2"/>
  <c r="O103" i="2"/>
  <c r="P103" i="2" s="1"/>
  <c r="Q103" i="2"/>
  <c r="R103" i="2"/>
  <c r="S103" i="2" s="1"/>
  <c r="T103" i="2"/>
  <c r="V103" i="2"/>
  <c r="U103" i="2"/>
  <c r="W103" i="2"/>
  <c r="AF103" i="2" s="1"/>
  <c r="X103" i="2"/>
  <c r="Y103" i="2"/>
  <c r="Z103" i="2"/>
  <c r="AA103" i="2"/>
  <c r="AB103" i="2" s="1"/>
  <c r="AC103" i="2"/>
  <c r="AD103" i="2"/>
  <c r="AE103" i="2" s="1"/>
  <c r="AI103" i="2"/>
  <c r="B104" i="2"/>
  <c r="D104" i="2" s="1"/>
  <c r="E104" i="2"/>
  <c r="F104" i="2"/>
  <c r="H104" i="2"/>
  <c r="J104" i="2"/>
  <c r="I104" i="2"/>
  <c r="K104" i="2"/>
  <c r="L104" i="2"/>
  <c r="M104" i="2"/>
  <c r="N104" i="2"/>
  <c r="P104" i="2"/>
  <c r="O104" i="2"/>
  <c r="Q104" i="2"/>
  <c r="R104" i="2"/>
  <c r="T104" i="2"/>
  <c r="V104" i="2"/>
  <c r="U104" i="2"/>
  <c r="W104" i="2"/>
  <c r="X104" i="2"/>
  <c r="Y104" i="2"/>
  <c r="Z104" i="2"/>
  <c r="AB104" i="2"/>
  <c r="AA104" i="2"/>
  <c r="AC104" i="2"/>
  <c r="AD104" i="2"/>
  <c r="AI104" i="2"/>
  <c r="B105" i="2"/>
  <c r="D105" i="2"/>
  <c r="E105" i="2"/>
  <c r="F105" i="2"/>
  <c r="G105" i="2" s="1"/>
  <c r="H105" i="2"/>
  <c r="AF105" i="2" s="1"/>
  <c r="I105" i="2"/>
  <c r="K105" i="2"/>
  <c r="M105" i="2"/>
  <c r="L105" i="2"/>
  <c r="N105" i="2"/>
  <c r="O105" i="2"/>
  <c r="P105" i="2" s="1"/>
  <c r="Q105" i="2"/>
  <c r="R105" i="2"/>
  <c r="T105" i="2"/>
  <c r="V105" i="2"/>
  <c r="U105" i="2"/>
  <c r="W105" i="2"/>
  <c r="X105" i="2"/>
  <c r="Y105" i="2"/>
  <c r="Z105" i="2"/>
  <c r="AB105" i="2"/>
  <c r="AA105" i="2"/>
  <c r="AC105" i="2"/>
  <c r="AD105" i="2"/>
  <c r="AI105" i="2"/>
  <c r="B106" i="2"/>
  <c r="E106" i="2"/>
  <c r="F106" i="2"/>
  <c r="G106" i="2" s="1"/>
  <c r="H106" i="2"/>
  <c r="I106" i="2"/>
  <c r="K106" i="2"/>
  <c r="L106" i="2"/>
  <c r="N106" i="2"/>
  <c r="O106" i="2"/>
  <c r="P106" i="2" s="1"/>
  <c r="Q106" i="2"/>
  <c r="R106" i="2"/>
  <c r="T106" i="2"/>
  <c r="V106" i="2"/>
  <c r="U106" i="2"/>
  <c r="W106" i="2"/>
  <c r="X106" i="2"/>
  <c r="Y106" i="2"/>
  <c r="Z106" i="2"/>
  <c r="AA106" i="2"/>
  <c r="AB106" i="2" s="1"/>
  <c r="AC106" i="2"/>
  <c r="AD106" i="2"/>
  <c r="AI106" i="2"/>
  <c r="B107" i="2"/>
  <c r="D107" i="2" s="1"/>
  <c r="E107" i="2"/>
  <c r="F107" i="2"/>
  <c r="G107" i="2"/>
  <c r="H107" i="2"/>
  <c r="J107" i="2"/>
  <c r="I107" i="2"/>
  <c r="K107" i="2"/>
  <c r="L107" i="2"/>
  <c r="N107" i="2"/>
  <c r="P107" i="2"/>
  <c r="O107" i="2"/>
  <c r="Q107" i="2"/>
  <c r="R107" i="2"/>
  <c r="T107" i="2"/>
  <c r="U107" i="2"/>
  <c r="V107" i="2" s="1"/>
  <c r="W107" i="2"/>
  <c r="Y107" i="2"/>
  <c r="X107" i="2"/>
  <c r="Z107" i="2"/>
  <c r="AA107" i="2"/>
  <c r="AC107" i="2"/>
  <c r="AD107" i="2"/>
  <c r="AE107" i="2" s="1"/>
  <c r="AI107" i="2"/>
  <c r="B108" i="2"/>
  <c r="D108" i="2"/>
  <c r="E108" i="2"/>
  <c r="F108" i="2"/>
  <c r="G108" i="2" s="1"/>
  <c r="H108" i="2"/>
  <c r="I108" i="2"/>
  <c r="J108" i="2" s="1"/>
  <c r="K108" i="2"/>
  <c r="M108" i="2"/>
  <c r="L108" i="2"/>
  <c r="N108" i="2"/>
  <c r="O108" i="2"/>
  <c r="P108" i="2"/>
  <c r="Q108" i="2"/>
  <c r="S108" i="2"/>
  <c r="R108" i="2"/>
  <c r="T108" i="2"/>
  <c r="U108" i="2"/>
  <c r="W108" i="2"/>
  <c r="Y108" i="2"/>
  <c r="X108" i="2"/>
  <c r="Z108" i="2"/>
  <c r="AA108" i="2"/>
  <c r="AB108" i="2" s="1"/>
  <c r="AC108" i="2"/>
  <c r="AD108" i="2"/>
  <c r="AE108" i="2" s="1"/>
  <c r="AI108" i="2"/>
  <c r="B109" i="2"/>
  <c r="E109" i="2"/>
  <c r="F109" i="2"/>
  <c r="G109" i="2"/>
  <c r="H109" i="2"/>
  <c r="I109" i="2"/>
  <c r="J109" i="2" s="1"/>
  <c r="K109" i="2"/>
  <c r="AF109" i="2" s="1"/>
  <c r="L109" i="2"/>
  <c r="N109" i="2"/>
  <c r="O109" i="2"/>
  <c r="Q109" i="2"/>
  <c r="R109" i="2"/>
  <c r="S109" i="2" s="1"/>
  <c r="T109" i="2"/>
  <c r="U109" i="2"/>
  <c r="W109" i="2"/>
  <c r="Y109" i="2"/>
  <c r="X109" i="2"/>
  <c r="Z109" i="2"/>
  <c r="AA109" i="2"/>
  <c r="AB109" i="2"/>
  <c r="AC109" i="2"/>
  <c r="AE109" i="2"/>
  <c r="AD109" i="2"/>
  <c r="AI109" i="2"/>
  <c r="B110" i="2"/>
  <c r="E110" i="2"/>
  <c r="F110" i="2"/>
  <c r="G110" i="2"/>
  <c r="H110" i="2"/>
  <c r="I110" i="2"/>
  <c r="J110" i="2" s="1"/>
  <c r="K110" i="2"/>
  <c r="AF110" i="2" s="1"/>
  <c r="L110" i="2"/>
  <c r="N110" i="2"/>
  <c r="P110" i="2"/>
  <c r="O110" i="2"/>
  <c r="Q110" i="2"/>
  <c r="R110" i="2"/>
  <c r="S110" i="2"/>
  <c r="T110" i="2"/>
  <c r="U110" i="2"/>
  <c r="V110" i="2" s="1"/>
  <c r="W110" i="2"/>
  <c r="X110" i="2"/>
  <c r="Z110" i="2"/>
  <c r="AA110" i="2"/>
  <c r="AC110" i="2"/>
  <c r="AD110" i="2"/>
  <c r="AE110" i="2" s="1"/>
  <c r="AI110" i="2"/>
  <c r="B111" i="2"/>
  <c r="E111" i="2"/>
  <c r="AF111" i="2" s="1"/>
  <c r="F111" i="2"/>
  <c r="H111" i="2"/>
  <c r="I111" i="2"/>
  <c r="J111" i="2" s="1"/>
  <c r="K111" i="2"/>
  <c r="L111" i="2"/>
  <c r="N111" i="2"/>
  <c r="P111" i="2"/>
  <c r="O111" i="2"/>
  <c r="Q111" i="2"/>
  <c r="R111" i="2"/>
  <c r="S111" i="2" s="1"/>
  <c r="T111" i="2"/>
  <c r="U111" i="2"/>
  <c r="V111" i="2" s="1"/>
  <c r="W111" i="2"/>
  <c r="Y111" i="2"/>
  <c r="X111" i="2"/>
  <c r="Z111" i="2"/>
  <c r="AA111" i="2"/>
  <c r="AB111" i="2"/>
  <c r="AC111" i="2"/>
  <c r="AD111" i="2"/>
  <c r="AE111" i="2" s="1"/>
  <c r="AI111" i="2"/>
  <c r="B112" i="2"/>
  <c r="E112" i="2"/>
  <c r="F112" i="2"/>
  <c r="G112" i="2"/>
  <c r="H112" i="2"/>
  <c r="I112" i="2"/>
  <c r="J112" i="2" s="1"/>
  <c r="K112" i="2"/>
  <c r="AF112" i="2" s="1"/>
  <c r="L112" i="2"/>
  <c r="N112" i="2"/>
  <c r="O112" i="2"/>
  <c r="P112" i="2"/>
  <c r="Q112" i="2"/>
  <c r="R112" i="2"/>
  <c r="S112" i="2" s="1"/>
  <c r="T112" i="2"/>
  <c r="U112" i="2"/>
  <c r="V112" i="2" s="1"/>
  <c r="W112" i="2"/>
  <c r="Y112" i="2"/>
  <c r="X112" i="2"/>
  <c r="Z112" i="2"/>
  <c r="AA112" i="2"/>
  <c r="AC112" i="2"/>
  <c r="AD112" i="2"/>
  <c r="AI112" i="2"/>
  <c r="B113" i="2"/>
  <c r="E113" i="2"/>
  <c r="G113" i="2"/>
  <c r="F113" i="2"/>
  <c r="H113" i="2"/>
  <c r="I113" i="2"/>
  <c r="J113" i="2" s="1"/>
  <c r="K113" i="2"/>
  <c r="M113" i="2"/>
  <c r="L113" i="2"/>
  <c r="N113" i="2"/>
  <c r="AF113" i="2" s="1"/>
  <c r="O113" i="2"/>
  <c r="Q113" i="2"/>
  <c r="R113" i="2"/>
  <c r="T113" i="2"/>
  <c r="V113" i="2"/>
  <c r="U113" i="2"/>
  <c r="W113" i="2"/>
  <c r="X113" i="2"/>
  <c r="Y113" i="2" s="1"/>
  <c r="Z113" i="2"/>
  <c r="AA113" i="2"/>
  <c r="AB113" i="2" s="1"/>
  <c r="AC113" i="2"/>
  <c r="AD113" i="2"/>
  <c r="AE113" i="2" s="1"/>
  <c r="AI113" i="2"/>
  <c r="B114" i="2"/>
  <c r="D114" i="2" s="1"/>
  <c r="E114" i="2"/>
  <c r="F114" i="2"/>
  <c r="G114" i="2" s="1"/>
  <c r="H114" i="2"/>
  <c r="I114" i="2"/>
  <c r="J114" i="2" s="1"/>
  <c r="K114" i="2"/>
  <c r="M114" i="2"/>
  <c r="L114" i="2"/>
  <c r="N114" i="2"/>
  <c r="O114" i="2"/>
  <c r="P114" i="2"/>
  <c r="Q114" i="2"/>
  <c r="S114" i="2"/>
  <c r="R114" i="2"/>
  <c r="T114" i="2"/>
  <c r="U114" i="2"/>
  <c r="W114" i="2"/>
  <c r="Y114" i="2"/>
  <c r="X114" i="2"/>
  <c r="Z114" i="2"/>
  <c r="AA114" i="2"/>
  <c r="AB114" i="2" s="1"/>
  <c r="AC114" i="2"/>
  <c r="AE114" i="2"/>
  <c r="AD114" i="2"/>
  <c r="AI114" i="2"/>
  <c r="B115" i="2"/>
  <c r="D115" i="2"/>
  <c r="E115" i="2"/>
  <c r="G115" i="2"/>
  <c r="F115" i="2"/>
  <c r="H115" i="2"/>
  <c r="I115" i="2"/>
  <c r="K115" i="2"/>
  <c r="M115" i="2"/>
  <c r="L115" i="2"/>
  <c r="N115" i="2"/>
  <c r="O115" i="2"/>
  <c r="P115" i="2"/>
  <c r="Q115" i="2"/>
  <c r="S115" i="2"/>
  <c r="R115" i="2"/>
  <c r="T115" i="2"/>
  <c r="U115" i="2"/>
  <c r="V115" i="2" s="1"/>
  <c r="W115" i="2"/>
  <c r="Y115" i="2"/>
  <c r="X115" i="2"/>
  <c r="Z115" i="2"/>
  <c r="AB115" i="2" s="1"/>
  <c r="AA115" i="2"/>
  <c r="AC115" i="2"/>
  <c r="AD115" i="2"/>
  <c r="AI115" i="2"/>
  <c r="B116" i="2"/>
  <c r="D116" i="2" s="1"/>
  <c r="E116" i="2"/>
  <c r="AF116" i="2" s="1"/>
  <c r="F116" i="2"/>
  <c r="H116" i="2"/>
  <c r="J116" i="2"/>
  <c r="I116" i="2"/>
  <c r="K116" i="2"/>
  <c r="L116" i="2"/>
  <c r="M116" i="2"/>
  <c r="N116" i="2"/>
  <c r="O116" i="2"/>
  <c r="P116" i="2" s="1"/>
  <c r="Q116" i="2"/>
  <c r="R116" i="2"/>
  <c r="T116" i="2"/>
  <c r="V116" i="2"/>
  <c r="U116" i="2"/>
  <c r="W116" i="2"/>
  <c r="X116" i="2"/>
  <c r="Z116" i="2"/>
  <c r="AA116" i="2"/>
  <c r="AB116" i="2" s="1"/>
  <c r="AC116" i="2"/>
  <c r="AE116" i="2"/>
  <c r="AD116" i="2"/>
  <c r="AI116" i="2"/>
  <c r="B117" i="2"/>
  <c r="E117" i="2"/>
  <c r="F117" i="2"/>
  <c r="H117" i="2"/>
  <c r="I117" i="2"/>
  <c r="K117" i="2"/>
  <c r="M117" i="2"/>
  <c r="L117" i="2"/>
  <c r="N117" i="2"/>
  <c r="O117" i="2"/>
  <c r="P117" i="2"/>
  <c r="Q117" i="2"/>
  <c r="R117" i="2"/>
  <c r="S117" i="2" s="1"/>
  <c r="T117" i="2"/>
  <c r="U117" i="2"/>
  <c r="W117" i="2"/>
  <c r="X117" i="2"/>
  <c r="Z117" i="2"/>
  <c r="AA117" i="2"/>
  <c r="AB117" i="2" s="1"/>
  <c r="AC117" i="2"/>
  <c r="AD117" i="2"/>
  <c r="AI117" i="2"/>
  <c r="B118" i="2"/>
  <c r="D118" i="2" s="1"/>
  <c r="E118" i="2"/>
  <c r="AF118" i="2" s="1"/>
  <c r="F118" i="2"/>
  <c r="G118" i="2"/>
  <c r="H118" i="2"/>
  <c r="I118" i="2"/>
  <c r="J118" i="2" s="1"/>
  <c r="K118" i="2"/>
  <c r="L118" i="2"/>
  <c r="M118" i="2" s="1"/>
  <c r="N118" i="2"/>
  <c r="P118" i="2"/>
  <c r="O118" i="2"/>
  <c r="Q118" i="2"/>
  <c r="S118" i="2" s="1"/>
  <c r="R118" i="2"/>
  <c r="T118" i="2"/>
  <c r="U118" i="2"/>
  <c r="W118" i="2"/>
  <c r="Y118" i="2"/>
  <c r="X118" i="2"/>
  <c r="Z118" i="2"/>
  <c r="AA118" i="2"/>
  <c r="AB118" i="2" s="1"/>
  <c r="AC118" i="2"/>
  <c r="AD118" i="2"/>
  <c r="AE118" i="2" s="1"/>
  <c r="AI118" i="2"/>
  <c r="B119" i="2"/>
  <c r="D119" i="2"/>
  <c r="E119" i="2"/>
  <c r="G119" i="2"/>
  <c r="F119" i="2"/>
  <c r="H119" i="2"/>
  <c r="I119" i="2"/>
  <c r="J119" i="2" s="1"/>
  <c r="K119" i="2"/>
  <c r="L119" i="2"/>
  <c r="M119" i="2" s="1"/>
  <c r="N119" i="2"/>
  <c r="P119" i="2"/>
  <c r="O119" i="2"/>
  <c r="Q119" i="2"/>
  <c r="R119" i="2"/>
  <c r="S119" i="2"/>
  <c r="T119" i="2"/>
  <c r="V119" i="2"/>
  <c r="U119" i="2"/>
  <c r="W119" i="2"/>
  <c r="X119" i="2"/>
  <c r="Z119" i="2"/>
  <c r="AB119" i="2"/>
  <c r="AA119" i="2"/>
  <c r="AC119" i="2"/>
  <c r="AD119" i="2"/>
  <c r="AE119" i="2"/>
  <c r="AI119" i="2"/>
  <c r="B120" i="2"/>
  <c r="D120" i="2" s="1"/>
  <c r="E120" i="2"/>
  <c r="F120" i="2"/>
  <c r="H120" i="2"/>
  <c r="J120" i="2"/>
  <c r="I120" i="2"/>
  <c r="K120" i="2"/>
  <c r="L120" i="2"/>
  <c r="M120" i="2"/>
  <c r="N120" i="2"/>
  <c r="O120" i="2"/>
  <c r="P120" i="2" s="1"/>
  <c r="Q120" i="2"/>
  <c r="S120" i="2" s="1"/>
  <c r="R120" i="2"/>
  <c r="T120" i="2"/>
  <c r="U120" i="2"/>
  <c r="V120" i="2"/>
  <c r="W120" i="2"/>
  <c r="X120" i="2"/>
  <c r="Y120" i="2" s="1"/>
  <c r="Z120" i="2"/>
  <c r="AA120" i="2"/>
  <c r="AB120" i="2" s="1"/>
  <c r="AC120" i="2"/>
  <c r="AD120" i="2"/>
  <c r="AI120" i="2"/>
  <c r="B121" i="2"/>
  <c r="D121" i="2" s="1"/>
  <c r="AG121" i="2" s="1"/>
  <c r="E121" i="2"/>
  <c r="F121" i="2"/>
  <c r="G121" i="2" s="1"/>
  <c r="H121" i="2"/>
  <c r="J121" i="2"/>
  <c r="I121" i="2"/>
  <c r="K121" i="2"/>
  <c r="L121" i="2"/>
  <c r="M121" i="2"/>
  <c r="N121" i="2"/>
  <c r="O121" i="2"/>
  <c r="P121" i="2" s="1"/>
  <c r="Q121" i="2"/>
  <c r="R121" i="2"/>
  <c r="S121" i="2" s="1"/>
  <c r="T121" i="2"/>
  <c r="V121" i="2"/>
  <c r="U121" i="2"/>
  <c r="W121" i="2"/>
  <c r="X121" i="2"/>
  <c r="Y121" i="2"/>
  <c r="Z121" i="2"/>
  <c r="AA121" i="2"/>
  <c r="AB121" i="2" s="1"/>
  <c r="AC121" i="2"/>
  <c r="AD121" i="2"/>
  <c r="AE121" i="2" s="1"/>
  <c r="AI121" i="2"/>
  <c r="B122" i="2"/>
  <c r="D122" i="2" s="1"/>
  <c r="E122" i="2"/>
  <c r="F122" i="2"/>
  <c r="H122" i="2"/>
  <c r="I122" i="2"/>
  <c r="J122" i="2" s="1"/>
  <c r="K122" i="2"/>
  <c r="M122" i="2"/>
  <c r="L122" i="2"/>
  <c r="N122" i="2"/>
  <c r="P122" i="2" s="1"/>
  <c r="O122" i="2"/>
  <c r="Q122" i="2"/>
  <c r="R122" i="2"/>
  <c r="T122" i="2"/>
  <c r="V122" i="2"/>
  <c r="U122" i="2"/>
  <c r="W122" i="2"/>
  <c r="X122" i="2"/>
  <c r="Y122" i="2"/>
  <c r="Z122" i="2"/>
  <c r="AA122" i="2"/>
  <c r="AC122" i="2"/>
  <c r="AE122" i="2"/>
  <c r="AD122" i="2"/>
  <c r="AI122" i="2"/>
  <c r="B123" i="2"/>
  <c r="E123" i="2"/>
  <c r="F123" i="2"/>
  <c r="G123" i="2" s="1"/>
  <c r="H123" i="2"/>
  <c r="J123" i="2"/>
  <c r="I123" i="2"/>
  <c r="K123" i="2"/>
  <c r="L123" i="2"/>
  <c r="M123" i="2"/>
  <c r="N123" i="2"/>
  <c r="P123" i="2"/>
  <c r="O123" i="2"/>
  <c r="Q123" i="2"/>
  <c r="R123" i="2"/>
  <c r="T123" i="2"/>
  <c r="V123" i="2"/>
  <c r="U123" i="2"/>
  <c r="W123" i="2"/>
  <c r="X123" i="2"/>
  <c r="Y123" i="2"/>
  <c r="Z123" i="2"/>
  <c r="AA123" i="2"/>
  <c r="AB123" i="2" s="1"/>
  <c r="AC123" i="2"/>
  <c r="AE123" i="2" s="1"/>
  <c r="AD123" i="2"/>
  <c r="AI123" i="2"/>
  <c r="B124" i="2"/>
  <c r="D124" i="2"/>
  <c r="E124" i="2"/>
  <c r="F124" i="2"/>
  <c r="G124" i="2" s="1"/>
  <c r="H124" i="2"/>
  <c r="I124" i="2"/>
  <c r="J124" i="2" s="1"/>
  <c r="K124" i="2"/>
  <c r="L124" i="2"/>
  <c r="M124" i="2" s="1"/>
  <c r="N124" i="2"/>
  <c r="O124" i="2"/>
  <c r="P124" i="2" s="1"/>
  <c r="Q124" i="2"/>
  <c r="R124" i="2"/>
  <c r="S124" i="2" s="1"/>
  <c r="T124" i="2"/>
  <c r="V124" i="2"/>
  <c r="U124" i="2"/>
  <c r="W124" i="2"/>
  <c r="AF124" i="2" s="1"/>
  <c r="X124" i="2"/>
  <c r="Z124" i="2"/>
  <c r="AA124" i="2"/>
  <c r="AC124" i="2"/>
  <c r="AE124" i="2"/>
  <c r="AD124" i="2"/>
  <c r="AI124" i="2"/>
  <c r="B125" i="2"/>
  <c r="E125" i="2"/>
  <c r="F125" i="2"/>
  <c r="H125" i="2"/>
  <c r="I125" i="2"/>
  <c r="J125" i="2"/>
  <c r="K125" i="2"/>
  <c r="L125" i="2"/>
  <c r="N125" i="2"/>
  <c r="O125" i="2"/>
  <c r="Q125" i="2"/>
  <c r="R125" i="2"/>
  <c r="S125" i="2" s="1"/>
  <c r="T125" i="2"/>
  <c r="AF125" i="2" s="1"/>
  <c r="U125" i="2"/>
  <c r="W125" i="2"/>
  <c r="X125" i="2"/>
  <c r="Z125" i="2"/>
  <c r="AA125" i="2"/>
  <c r="AC125" i="2"/>
  <c r="AE125" i="2"/>
  <c r="AD125" i="2"/>
  <c r="AI125" i="2"/>
  <c r="B126" i="2"/>
  <c r="E126" i="2"/>
  <c r="F126" i="2"/>
  <c r="G126" i="2" s="1"/>
  <c r="H126" i="2"/>
  <c r="J126" i="2"/>
  <c r="I126" i="2"/>
  <c r="K126" i="2"/>
  <c r="L126" i="2"/>
  <c r="M126" i="2"/>
  <c r="N126" i="2"/>
  <c r="O126" i="2"/>
  <c r="P126" i="2" s="1"/>
  <c r="Q126" i="2"/>
  <c r="R126" i="2"/>
  <c r="T126" i="2"/>
  <c r="U126" i="2"/>
  <c r="V126" i="2"/>
  <c r="W126" i="2"/>
  <c r="X126" i="2"/>
  <c r="Y126" i="2" s="1"/>
  <c r="Z126" i="2"/>
  <c r="AA126" i="2"/>
  <c r="AC126" i="2"/>
  <c r="AD126" i="2"/>
  <c r="AE126" i="2"/>
  <c r="AI126" i="2"/>
  <c r="B127" i="2"/>
  <c r="D127" i="2" s="1"/>
  <c r="E127" i="2"/>
  <c r="G127" i="2"/>
  <c r="F127" i="2"/>
  <c r="H127" i="2"/>
  <c r="J127" i="2" s="1"/>
  <c r="I127" i="2"/>
  <c r="K127" i="2"/>
  <c r="L127" i="2"/>
  <c r="N127" i="2"/>
  <c r="P127" i="2"/>
  <c r="O127" i="2"/>
  <c r="Q127" i="2"/>
  <c r="R127" i="2"/>
  <c r="T127" i="2"/>
  <c r="U127" i="2"/>
  <c r="V127" i="2" s="1"/>
  <c r="W127" i="2"/>
  <c r="Y127" i="2"/>
  <c r="X127" i="2"/>
  <c r="Z127" i="2"/>
  <c r="AA127" i="2"/>
  <c r="AB127" i="2"/>
  <c r="AC127" i="2"/>
  <c r="AD127" i="2"/>
  <c r="AE127" i="2" s="1"/>
  <c r="AI127" i="2"/>
  <c r="B128" i="2"/>
  <c r="E128" i="2"/>
  <c r="F128" i="2"/>
  <c r="G128" i="2"/>
  <c r="H128" i="2"/>
  <c r="I128" i="2"/>
  <c r="K128" i="2"/>
  <c r="L128" i="2"/>
  <c r="N128" i="2"/>
  <c r="O128" i="2"/>
  <c r="P128" i="2" s="1"/>
  <c r="Q128" i="2"/>
  <c r="AF128" i="2" s="1"/>
  <c r="R128" i="2"/>
  <c r="T128" i="2"/>
  <c r="U128" i="2"/>
  <c r="W128" i="2"/>
  <c r="X128" i="2"/>
  <c r="Z128" i="2"/>
  <c r="AB128" i="2"/>
  <c r="AA128" i="2"/>
  <c r="AC128" i="2"/>
  <c r="AD128" i="2"/>
  <c r="AE128" i="2"/>
  <c r="AI128" i="2"/>
  <c r="B129" i="2"/>
  <c r="D129" i="2" s="1"/>
  <c r="E129" i="2"/>
  <c r="F129" i="2"/>
  <c r="H129" i="2"/>
  <c r="J129" i="2"/>
  <c r="I129" i="2"/>
  <c r="K129" i="2"/>
  <c r="L129" i="2"/>
  <c r="M129" i="2"/>
  <c r="N129" i="2"/>
  <c r="O129" i="2"/>
  <c r="Q129" i="2"/>
  <c r="S129" i="2"/>
  <c r="R129" i="2"/>
  <c r="T129" i="2"/>
  <c r="U129" i="2"/>
  <c r="V129" i="2"/>
  <c r="W129" i="2"/>
  <c r="X129" i="2"/>
  <c r="Y129" i="2" s="1"/>
  <c r="Z129" i="2"/>
  <c r="AA129" i="2"/>
  <c r="AC129" i="2"/>
  <c r="AD129" i="2"/>
  <c r="AI129" i="2"/>
  <c r="B130" i="2"/>
  <c r="D130" i="2" s="1"/>
  <c r="E130" i="2"/>
  <c r="F130" i="2"/>
  <c r="H130" i="2"/>
  <c r="I130" i="2"/>
  <c r="K130" i="2"/>
  <c r="L130" i="2"/>
  <c r="M130" i="2" s="1"/>
  <c r="N130" i="2"/>
  <c r="O130" i="2"/>
  <c r="Q130" i="2"/>
  <c r="S130" i="2"/>
  <c r="R130" i="2"/>
  <c r="T130" i="2"/>
  <c r="U130" i="2"/>
  <c r="V130" i="2"/>
  <c r="W130" i="2"/>
  <c r="X130" i="2"/>
  <c r="Z130" i="2"/>
  <c r="AB130" i="2"/>
  <c r="AA130" i="2"/>
  <c r="AC130" i="2"/>
  <c r="AD130" i="2"/>
  <c r="AE130" i="2"/>
  <c r="AI130" i="2"/>
  <c r="B131" i="2"/>
  <c r="E131" i="2"/>
  <c r="G131" i="2"/>
  <c r="F131" i="2"/>
  <c r="H131" i="2"/>
  <c r="I131" i="2"/>
  <c r="J131" i="2"/>
  <c r="K131" i="2"/>
  <c r="L131" i="2"/>
  <c r="N131" i="2"/>
  <c r="P131" i="2"/>
  <c r="O131" i="2"/>
  <c r="Q131" i="2"/>
  <c r="R131" i="2"/>
  <c r="S131" i="2"/>
  <c r="T131" i="2"/>
  <c r="U131" i="2"/>
  <c r="V131" i="2" s="1"/>
  <c r="W131" i="2"/>
  <c r="X131" i="2"/>
  <c r="Z131" i="2"/>
  <c r="AA131" i="2"/>
  <c r="AC131" i="2"/>
  <c r="AD131" i="2"/>
  <c r="AE131" i="2" s="1"/>
  <c r="AI131" i="2"/>
  <c r="B132" i="2"/>
  <c r="D132" i="2"/>
  <c r="E132" i="2"/>
  <c r="F132" i="2"/>
  <c r="H132" i="2"/>
  <c r="I132" i="2"/>
  <c r="J132" i="2" s="1"/>
  <c r="K132" i="2"/>
  <c r="L132" i="2"/>
  <c r="M132" i="2" s="1"/>
  <c r="N132" i="2"/>
  <c r="P132" i="2"/>
  <c r="O132" i="2"/>
  <c r="Q132" i="2"/>
  <c r="R132" i="2"/>
  <c r="S132" i="2"/>
  <c r="T132" i="2"/>
  <c r="U132" i="2"/>
  <c r="V132" i="2" s="1"/>
  <c r="W132" i="2"/>
  <c r="Y132" i="2"/>
  <c r="X132" i="2"/>
  <c r="Z132" i="2"/>
  <c r="AA132" i="2"/>
  <c r="AB132" i="2"/>
  <c r="AC132" i="2"/>
  <c r="AD132" i="2"/>
  <c r="AE132" i="2" s="1"/>
  <c r="AI132" i="2"/>
  <c r="B133" i="2"/>
  <c r="AF133" i="2" s="1"/>
  <c r="E133" i="2"/>
  <c r="F133" i="2"/>
  <c r="G133" i="2" s="1"/>
  <c r="H133" i="2"/>
  <c r="I133" i="2"/>
  <c r="J133" i="2" s="1"/>
  <c r="K133" i="2"/>
  <c r="L133" i="2"/>
  <c r="N133" i="2"/>
  <c r="O133" i="2"/>
  <c r="P133" i="2" s="1"/>
  <c r="Q133" i="2"/>
  <c r="R133" i="2"/>
  <c r="S133" i="2" s="1"/>
  <c r="T133" i="2"/>
  <c r="U133" i="2"/>
  <c r="V133" i="2" s="1"/>
  <c r="W133" i="2"/>
  <c r="X133" i="2"/>
  <c r="Y133" i="2" s="1"/>
  <c r="Z133" i="2"/>
  <c r="AA133" i="2"/>
  <c r="AB133" i="2" s="1"/>
  <c r="AC133" i="2"/>
  <c r="AE133" i="2"/>
  <c r="AD133" i="2"/>
  <c r="AI133" i="2"/>
  <c r="B134" i="2"/>
  <c r="E134" i="2"/>
  <c r="AF134" i="2" s="1"/>
  <c r="F134" i="2"/>
  <c r="H134" i="2"/>
  <c r="I134" i="2"/>
  <c r="J134" i="2"/>
  <c r="K134" i="2"/>
  <c r="L134" i="2"/>
  <c r="N134" i="2"/>
  <c r="P134" i="2"/>
  <c r="O134" i="2"/>
  <c r="Q134" i="2"/>
  <c r="R134" i="2"/>
  <c r="S134" i="2"/>
  <c r="T134" i="2"/>
  <c r="U134" i="2"/>
  <c r="W134" i="2"/>
  <c r="Y134" i="2"/>
  <c r="X134" i="2"/>
  <c r="Z134" i="2"/>
  <c r="AA134" i="2"/>
  <c r="AB134" i="2"/>
  <c r="AC134" i="2"/>
  <c r="AD134" i="2"/>
  <c r="AE134" i="2" s="1"/>
  <c r="AI134" i="2"/>
  <c r="B135" i="2"/>
  <c r="E135" i="2"/>
  <c r="F135" i="2"/>
  <c r="G135" i="2"/>
  <c r="H135" i="2"/>
  <c r="I135" i="2"/>
  <c r="J135" i="2" s="1"/>
  <c r="K135" i="2"/>
  <c r="L135" i="2"/>
  <c r="N135" i="2"/>
  <c r="P135" i="2"/>
  <c r="O135" i="2"/>
  <c r="Q135" i="2"/>
  <c r="R135" i="2"/>
  <c r="T135" i="2"/>
  <c r="U135" i="2"/>
  <c r="V135" i="2" s="1"/>
  <c r="W135" i="2"/>
  <c r="Y135" i="2"/>
  <c r="X135" i="2"/>
  <c r="Z135" i="2"/>
  <c r="AA135" i="2"/>
  <c r="AB135" i="2"/>
  <c r="AC135" i="2"/>
  <c r="AD135" i="2"/>
  <c r="AE135" i="2" s="1"/>
  <c r="AI135" i="2"/>
  <c r="B136" i="2"/>
  <c r="E136" i="2"/>
  <c r="F136" i="2"/>
  <c r="G136" i="2" s="1"/>
  <c r="H136" i="2"/>
  <c r="I136" i="2"/>
  <c r="J136" i="2" s="1"/>
  <c r="K136" i="2"/>
  <c r="L136" i="2"/>
  <c r="M136" i="2" s="1"/>
  <c r="N136" i="2"/>
  <c r="P136" i="2"/>
  <c r="O136" i="2"/>
  <c r="Q136" i="2"/>
  <c r="AF136" i="2" s="1"/>
  <c r="R136" i="2"/>
  <c r="T136" i="2"/>
  <c r="U136" i="2"/>
  <c r="W136" i="2"/>
  <c r="Y136" i="2"/>
  <c r="X136" i="2"/>
  <c r="Z136" i="2"/>
  <c r="AA136" i="2"/>
  <c r="AB136" i="2"/>
  <c r="AC136" i="2"/>
  <c r="AD136" i="2"/>
  <c r="AE136" i="2" s="1"/>
  <c r="AI136" i="2"/>
  <c r="B137" i="2"/>
  <c r="E137" i="2"/>
  <c r="F137" i="2"/>
  <c r="G137" i="2"/>
  <c r="H137" i="2"/>
  <c r="I137" i="2"/>
  <c r="J137" i="2" s="1"/>
  <c r="K137" i="2"/>
  <c r="L137" i="2"/>
  <c r="N137" i="2"/>
  <c r="O137" i="2"/>
  <c r="P137" i="2"/>
  <c r="Q137" i="2"/>
  <c r="R137" i="2"/>
  <c r="S137" i="2" s="1"/>
  <c r="T137" i="2"/>
  <c r="U137" i="2"/>
  <c r="W137" i="2"/>
  <c r="X137" i="2"/>
  <c r="Y137" i="2"/>
  <c r="Z137" i="2"/>
  <c r="AA137" i="2"/>
  <c r="AB137" i="2" s="1"/>
  <c r="AC137" i="2"/>
  <c r="AD137" i="2"/>
  <c r="AE137" i="2" s="1"/>
  <c r="AI137" i="2"/>
  <c r="B139" i="2"/>
  <c r="AF139" i="2" s="1"/>
  <c r="E139" i="2"/>
  <c r="H139" i="2"/>
  <c r="K139" i="2"/>
  <c r="N139" i="2"/>
  <c r="Q139" i="2"/>
  <c r="T139" i="2"/>
  <c r="W139" i="2"/>
  <c r="Z139" i="2"/>
  <c r="AC139" i="2"/>
  <c r="AD139" i="2"/>
  <c r="AI139" i="2"/>
  <c r="B140" i="2"/>
  <c r="AF140" i="2" s="1"/>
  <c r="E140" i="2"/>
  <c r="H140" i="2"/>
  <c r="K140" i="2"/>
  <c r="N140" i="2"/>
  <c r="Q140" i="2"/>
  <c r="T140" i="2"/>
  <c r="W140" i="2"/>
  <c r="Z140" i="2"/>
  <c r="AC140" i="2"/>
  <c r="AD140" i="2"/>
  <c r="AI140" i="2"/>
  <c r="B141" i="2"/>
  <c r="E141" i="2"/>
  <c r="H141" i="2"/>
  <c r="K141" i="2"/>
  <c r="N141" i="2"/>
  <c r="Q141" i="2"/>
  <c r="T141" i="2"/>
  <c r="W141" i="2"/>
  <c r="Z141" i="2"/>
  <c r="AC141" i="2"/>
  <c r="AD141" i="2"/>
  <c r="AI141" i="2"/>
  <c r="B142" i="2"/>
  <c r="AF142" i="2" s="1"/>
  <c r="E142" i="2"/>
  <c r="H142" i="2"/>
  <c r="K142" i="2"/>
  <c r="N142" i="2"/>
  <c r="Q142" i="2"/>
  <c r="T142" i="2"/>
  <c r="W142" i="2"/>
  <c r="Z142" i="2"/>
  <c r="AC142" i="2"/>
  <c r="AD142" i="2"/>
  <c r="AI142" i="2"/>
  <c r="B143" i="2"/>
  <c r="E143" i="2"/>
  <c r="H143" i="2"/>
  <c r="K143" i="2"/>
  <c r="N143" i="2"/>
  <c r="Q143" i="2"/>
  <c r="T143" i="2"/>
  <c r="W143" i="2"/>
  <c r="AF143" i="2"/>
  <c r="AH143" i="2" s="1"/>
  <c r="Z143" i="2"/>
  <c r="AC143" i="2"/>
  <c r="AD143" i="2"/>
  <c r="AI143" i="2"/>
  <c r="AJ143" i="2" s="1"/>
  <c r="B144" i="2"/>
  <c r="E144" i="2"/>
  <c r="H144" i="2"/>
  <c r="K144" i="2"/>
  <c r="N144" i="2"/>
  <c r="Q144" i="2"/>
  <c r="T144" i="2"/>
  <c r="W144" i="2"/>
  <c r="Z144" i="2"/>
  <c r="AC144" i="2"/>
  <c r="AD144" i="2"/>
  <c r="AI144" i="2"/>
  <c r="B145" i="2"/>
  <c r="E145" i="2"/>
  <c r="H145" i="2"/>
  <c r="K145" i="2"/>
  <c r="N145" i="2"/>
  <c r="Q145" i="2"/>
  <c r="T145" i="2"/>
  <c r="W145" i="2"/>
  <c r="Z145" i="2"/>
  <c r="AC145" i="2"/>
  <c r="AD145" i="2"/>
  <c r="AI145" i="2"/>
  <c r="B146" i="2"/>
  <c r="E146" i="2"/>
  <c r="H146" i="2"/>
  <c r="K146" i="2"/>
  <c r="N146" i="2"/>
  <c r="Q146" i="2"/>
  <c r="T146" i="2"/>
  <c r="W146" i="2"/>
  <c r="Z146" i="2"/>
  <c r="AC146" i="2"/>
  <c r="AD146" i="2"/>
  <c r="AI146" i="2"/>
  <c r="B147" i="2"/>
  <c r="E147" i="2"/>
  <c r="H147" i="2"/>
  <c r="K147" i="2"/>
  <c r="N147" i="2"/>
  <c r="Q147" i="2"/>
  <c r="T147" i="2"/>
  <c r="W147" i="2"/>
  <c r="Z147" i="2"/>
  <c r="AC147" i="2"/>
  <c r="AD147" i="2"/>
  <c r="AI147" i="2"/>
  <c r="B148" i="2"/>
  <c r="E148" i="2"/>
  <c r="H148" i="2"/>
  <c r="K148" i="2"/>
  <c r="N148" i="2"/>
  <c r="Q148" i="2"/>
  <c r="T148" i="2"/>
  <c r="W148" i="2"/>
  <c r="Z148" i="2"/>
  <c r="AC148" i="2"/>
  <c r="AD148" i="2"/>
  <c r="AI148" i="2"/>
  <c r="B149" i="2"/>
  <c r="E149" i="2"/>
  <c r="H149" i="2"/>
  <c r="K149" i="2"/>
  <c r="N149" i="2"/>
  <c r="Q149" i="2"/>
  <c r="T149" i="2"/>
  <c r="W149" i="2"/>
  <c r="Z149" i="2"/>
  <c r="AC149" i="2"/>
  <c r="AD149" i="2"/>
  <c r="AI149" i="2"/>
  <c r="B150" i="2"/>
  <c r="E150" i="2"/>
  <c r="H150" i="2"/>
  <c r="K150" i="2"/>
  <c r="N150" i="2"/>
  <c r="Q150" i="2"/>
  <c r="T150" i="2"/>
  <c r="W150" i="2"/>
  <c r="Z150" i="2"/>
  <c r="AC150" i="2"/>
  <c r="AD150" i="2"/>
  <c r="AI150" i="2"/>
  <c r="B151" i="2"/>
  <c r="E151" i="2"/>
  <c r="H151" i="2"/>
  <c r="K151" i="2"/>
  <c r="N151" i="2"/>
  <c r="Q151" i="2"/>
  <c r="T151" i="2"/>
  <c r="W151" i="2"/>
  <c r="Z151" i="2"/>
  <c r="AC151" i="2"/>
  <c r="AD151" i="2"/>
  <c r="AI151" i="2"/>
  <c r="B152" i="2"/>
  <c r="E152" i="2"/>
  <c r="H152" i="2"/>
  <c r="K152" i="2"/>
  <c r="N152" i="2"/>
  <c r="Q152" i="2"/>
  <c r="T152" i="2"/>
  <c r="W152" i="2"/>
  <c r="Z152" i="2"/>
  <c r="AC152" i="2"/>
  <c r="AD152" i="2"/>
  <c r="AI152" i="2"/>
  <c r="AF155" i="2"/>
  <c r="AI157" i="2"/>
  <c r="AI158" i="2"/>
  <c r="AI159" i="2"/>
  <c r="AI160" i="2"/>
  <c r="B162" i="2"/>
  <c r="E162" i="2"/>
  <c r="F162" i="2"/>
  <c r="G162" i="2" s="1"/>
  <c r="H162" i="2"/>
  <c r="AF162" i="2" s="1"/>
  <c r="AH162" i="2" s="1"/>
  <c r="AK162" i="2" s="1"/>
  <c r="I162" i="2"/>
  <c r="K162" i="2"/>
  <c r="L162" i="2"/>
  <c r="N162" i="2"/>
  <c r="O162" i="2"/>
  <c r="P162" i="2" s="1"/>
  <c r="Q162" i="2"/>
  <c r="R162" i="2"/>
  <c r="S162" i="2"/>
  <c r="T162" i="2"/>
  <c r="V162" i="2"/>
  <c r="U162" i="2"/>
  <c r="W162" i="2"/>
  <c r="X162" i="2"/>
  <c r="Z162" i="2"/>
  <c r="AA162" i="2"/>
  <c r="AB162" i="2"/>
  <c r="AC162" i="2"/>
  <c r="AE162" i="2"/>
  <c r="AD162" i="2"/>
  <c r="AI162" i="2"/>
  <c r="B163" i="2"/>
  <c r="E163" i="2"/>
  <c r="F163" i="2"/>
  <c r="G163" i="2"/>
  <c r="H163" i="2"/>
  <c r="J163" i="2"/>
  <c r="I163" i="2"/>
  <c r="K163" i="2"/>
  <c r="M163" i="2" s="1"/>
  <c r="M158" i="2" s="1"/>
  <c r="L163" i="2"/>
  <c r="N163" i="2"/>
  <c r="O163" i="2"/>
  <c r="P163" i="2"/>
  <c r="Q163" i="2"/>
  <c r="S163" i="2"/>
  <c r="R163" i="2"/>
  <c r="T163" i="2"/>
  <c r="U163" i="2"/>
  <c r="W163" i="2"/>
  <c r="X163" i="2"/>
  <c r="Y163" i="2" s="1"/>
  <c r="Z163" i="2"/>
  <c r="AA163" i="2"/>
  <c r="AC163" i="2"/>
  <c r="AD163" i="2"/>
  <c r="AI163" i="2"/>
  <c r="B164" i="2"/>
  <c r="E164" i="2"/>
  <c r="F164" i="2"/>
  <c r="H164" i="2"/>
  <c r="I164" i="2"/>
  <c r="J164" i="2" s="1"/>
  <c r="K164" i="2"/>
  <c r="L164" i="2"/>
  <c r="M164" i="2"/>
  <c r="N164" i="2"/>
  <c r="O164" i="2"/>
  <c r="P164" i="2" s="1"/>
  <c r="Q164" i="2"/>
  <c r="R164" i="2"/>
  <c r="T164" i="2"/>
  <c r="V164" i="2"/>
  <c r="U164" i="2"/>
  <c r="W164" i="2"/>
  <c r="X164" i="2"/>
  <c r="Z164" i="2"/>
  <c r="AA164" i="2"/>
  <c r="AC164" i="2"/>
  <c r="AD164" i="2"/>
  <c r="AI164" i="2"/>
  <c r="B165" i="2"/>
  <c r="D165" i="2" s="1"/>
  <c r="E165" i="2"/>
  <c r="AF165" i="2" s="1"/>
  <c r="AH165" i="2" s="1"/>
  <c r="AK165" i="2" s="1"/>
  <c r="F165" i="2"/>
  <c r="G165" i="2"/>
  <c r="H165" i="2"/>
  <c r="I165" i="2"/>
  <c r="K165" i="2"/>
  <c r="L165" i="2"/>
  <c r="M165" i="2" s="1"/>
  <c r="N165" i="2"/>
  <c r="O165" i="2"/>
  <c r="P165" i="2"/>
  <c r="Q165" i="2"/>
  <c r="R165" i="2"/>
  <c r="T165" i="2"/>
  <c r="U165" i="2"/>
  <c r="V165" i="2" s="1"/>
  <c r="W165" i="2"/>
  <c r="X165" i="2"/>
  <c r="Y165" i="2"/>
  <c r="Z165" i="2"/>
  <c r="AB165" i="2"/>
  <c r="AA165" i="2"/>
  <c r="AC165" i="2"/>
  <c r="AD165" i="2"/>
  <c r="AI165" i="2"/>
  <c r="B166" i="2"/>
  <c r="D166" i="2"/>
  <c r="E166" i="2"/>
  <c r="F166" i="2"/>
  <c r="H166" i="2"/>
  <c r="I166" i="2"/>
  <c r="J166" i="2" s="1"/>
  <c r="K166" i="2"/>
  <c r="L166" i="2"/>
  <c r="M166" i="2"/>
  <c r="N166" i="2"/>
  <c r="O166" i="2"/>
  <c r="Q166" i="2"/>
  <c r="R166" i="2"/>
  <c r="T166" i="2"/>
  <c r="V166" i="2"/>
  <c r="U166" i="2"/>
  <c r="W166" i="2"/>
  <c r="X166" i="2"/>
  <c r="Y166" i="2" s="1"/>
  <c r="Z166" i="2"/>
  <c r="AA166" i="2"/>
  <c r="AB166" i="2" s="1"/>
  <c r="AC166" i="2"/>
  <c r="AD166" i="2"/>
  <c r="AI166" i="2"/>
  <c r="B167" i="2"/>
  <c r="D167" i="2" s="1"/>
  <c r="E167" i="2"/>
  <c r="F167" i="2"/>
  <c r="H167" i="2"/>
  <c r="I167" i="2"/>
  <c r="J167" i="2" s="1"/>
  <c r="K167" i="2"/>
  <c r="L167" i="2"/>
  <c r="M167" i="2" s="1"/>
  <c r="N167" i="2"/>
  <c r="O167" i="2"/>
  <c r="P167" i="2" s="1"/>
  <c r="Q167" i="2"/>
  <c r="R167" i="2"/>
  <c r="S167" i="2"/>
  <c r="T167" i="2"/>
  <c r="U167" i="2"/>
  <c r="W167" i="2"/>
  <c r="X167" i="2"/>
  <c r="Z167" i="2"/>
  <c r="AB167" i="2"/>
  <c r="AA167" i="2"/>
  <c r="AC167" i="2"/>
  <c r="AD167" i="2"/>
  <c r="AE167" i="2" s="1"/>
  <c r="B168" i="2"/>
  <c r="E168" i="2"/>
  <c r="AF168" i="2" s="1"/>
  <c r="F168" i="2"/>
  <c r="H168" i="2"/>
  <c r="I168" i="2"/>
  <c r="J168" i="2" s="1"/>
  <c r="K168" i="2"/>
  <c r="L168" i="2"/>
  <c r="N168" i="2"/>
  <c r="P168" i="2"/>
  <c r="O168" i="2"/>
  <c r="Q168" i="2"/>
  <c r="R168" i="2"/>
  <c r="S168" i="2" s="1"/>
  <c r="T168" i="2"/>
  <c r="U168" i="2"/>
  <c r="V168" i="2" s="1"/>
  <c r="W168" i="2"/>
  <c r="X168" i="2"/>
  <c r="Y168" i="2"/>
  <c r="Z168" i="2"/>
  <c r="AA168" i="2"/>
  <c r="AC168" i="2"/>
  <c r="AD168" i="2"/>
  <c r="AE168" i="2" s="1"/>
  <c r="B169" i="2"/>
  <c r="AF169" i="2" s="1"/>
  <c r="E169" i="2"/>
  <c r="G169" i="2"/>
  <c r="F169" i="2"/>
  <c r="H169" i="2"/>
  <c r="I169" i="2"/>
  <c r="J169" i="2"/>
  <c r="K169" i="2"/>
  <c r="L169" i="2"/>
  <c r="M169" i="2" s="1"/>
  <c r="N169" i="2"/>
  <c r="O169" i="2"/>
  <c r="P169" i="2" s="1"/>
  <c r="Q169" i="2"/>
  <c r="R169" i="2"/>
  <c r="S169" i="2"/>
  <c r="T169" i="2"/>
  <c r="V169" i="2"/>
  <c r="U169" i="2"/>
  <c r="W169" i="2"/>
  <c r="X169" i="2"/>
  <c r="Y169" i="2" s="1"/>
  <c r="Z169" i="2"/>
  <c r="AA169" i="2"/>
  <c r="AB169" i="2" s="1"/>
  <c r="AC169" i="2"/>
  <c r="AE169" i="2"/>
  <c r="AD169" i="2"/>
  <c r="B170" i="2"/>
  <c r="AF170" i="2" s="1"/>
  <c r="AH170" i="2" s="1"/>
  <c r="E170" i="2"/>
  <c r="G170" i="2"/>
  <c r="F170" i="2"/>
  <c r="H170" i="2"/>
  <c r="I170" i="2"/>
  <c r="K170" i="2"/>
  <c r="L170" i="2"/>
  <c r="N170" i="2"/>
  <c r="P170" i="2"/>
  <c r="O170" i="2"/>
  <c r="Q170" i="2"/>
  <c r="R170" i="2"/>
  <c r="S170" i="2" s="1"/>
  <c r="T170" i="2"/>
  <c r="U170" i="2"/>
  <c r="V170" i="2" s="1"/>
  <c r="W170" i="2"/>
  <c r="X170" i="2"/>
  <c r="Y170" i="2"/>
  <c r="Z170" i="2"/>
  <c r="AA170" i="2"/>
  <c r="AC170" i="2"/>
  <c r="AD170" i="2"/>
  <c r="AE170" i="2" s="1"/>
  <c r="AI170" i="2"/>
  <c r="B171" i="2"/>
  <c r="E171" i="2"/>
  <c r="F171" i="2"/>
  <c r="H171" i="2"/>
  <c r="I171" i="2"/>
  <c r="J171" i="2"/>
  <c r="K171" i="2"/>
  <c r="M171" i="2"/>
  <c r="L171" i="2"/>
  <c r="N171" i="2"/>
  <c r="O171" i="2"/>
  <c r="Q171" i="2"/>
  <c r="R171" i="2"/>
  <c r="T171" i="2"/>
  <c r="U171" i="2"/>
  <c r="W171" i="2"/>
  <c r="X171" i="2"/>
  <c r="Y171" i="2" s="1"/>
  <c r="Z171" i="2"/>
  <c r="AB171" i="2" s="1"/>
  <c r="AA171" i="2"/>
  <c r="AC171" i="2"/>
  <c r="AD171" i="2"/>
  <c r="AI171" i="2"/>
  <c r="B172" i="2"/>
  <c r="D172" i="2"/>
  <c r="E172" i="2"/>
  <c r="G172" i="2"/>
  <c r="F172" i="2"/>
  <c r="H172" i="2"/>
  <c r="AF172" i="2" s="1"/>
  <c r="I172" i="2"/>
  <c r="K172" i="2"/>
  <c r="L172" i="2"/>
  <c r="N172" i="2"/>
  <c r="O172" i="2"/>
  <c r="Q172" i="2"/>
  <c r="R172" i="2"/>
  <c r="S172" i="2" s="1"/>
  <c r="T172" i="2"/>
  <c r="U172" i="2"/>
  <c r="V172" i="2"/>
  <c r="W172" i="2"/>
  <c r="X172" i="2"/>
  <c r="Y172" i="2" s="1"/>
  <c r="Z172" i="2"/>
  <c r="AA172" i="2"/>
  <c r="AC172" i="2"/>
  <c r="AE172" i="2"/>
  <c r="AD172" i="2"/>
  <c r="AI172" i="2"/>
  <c r="B173" i="2"/>
  <c r="E173" i="2"/>
  <c r="G173" i="2" s="1"/>
  <c r="F173" i="2"/>
  <c r="H173" i="2"/>
  <c r="I173" i="2"/>
  <c r="K173" i="2"/>
  <c r="L173" i="2"/>
  <c r="M173" i="2" s="1"/>
  <c r="N173" i="2"/>
  <c r="O173" i="2"/>
  <c r="P173" i="2"/>
  <c r="Q173" i="2"/>
  <c r="S173" i="2"/>
  <c r="R173" i="2"/>
  <c r="T173" i="2"/>
  <c r="U173" i="2"/>
  <c r="W173" i="2"/>
  <c r="X173" i="2"/>
  <c r="Y173" i="2"/>
  <c r="Z173" i="2"/>
  <c r="AB173" i="2"/>
  <c r="AA173" i="2"/>
  <c r="AC173" i="2"/>
  <c r="AD173" i="2"/>
  <c r="AI173" i="2"/>
  <c r="B174" i="2"/>
  <c r="D174" i="2"/>
  <c r="E174" i="2"/>
  <c r="G174" i="2"/>
  <c r="F174" i="2"/>
  <c r="H174" i="2"/>
  <c r="I174" i="2"/>
  <c r="K174" i="2"/>
  <c r="L174" i="2"/>
  <c r="M174" i="2" s="1"/>
  <c r="N174" i="2"/>
  <c r="P174" i="2" s="1"/>
  <c r="O174" i="2"/>
  <c r="Q174" i="2"/>
  <c r="R174" i="2"/>
  <c r="T174" i="2"/>
  <c r="U174" i="2"/>
  <c r="V174" i="2" s="1"/>
  <c r="W174" i="2"/>
  <c r="X174" i="2"/>
  <c r="Y174" i="2"/>
  <c r="Z174" i="2"/>
  <c r="AA174" i="2"/>
  <c r="AC174" i="2"/>
  <c r="AE174" i="2"/>
  <c r="AD174" i="2"/>
  <c r="AI174" i="2"/>
  <c r="B175" i="2"/>
  <c r="E175" i="2"/>
  <c r="F175" i="2"/>
  <c r="H175" i="2"/>
  <c r="I175" i="2"/>
  <c r="J175" i="2" s="1"/>
  <c r="K175" i="2"/>
  <c r="L175" i="2"/>
  <c r="N175" i="2"/>
  <c r="O175" i="2"/>
  <c r="Q175" i="2"/>
  <c r="R175" i="2"/>
  <c r="S175" i="2"/>
  <c r="T175" i="2"/>
  <c r="V175" i="2"/>
  <c r="U175" i="2"/>
  <c r="W175" i="2"/>
  <c r="Y175" i="2" s="1"/>
  <c r="X175" i="2"/>
  <c r="Z175" i="2"/>
  <c r="AB175" i="2" s="1"/>
  <c r="AA175" i="2"/>
  <c r="AC175" i="2"/>
  <c r="AD175" i="2"/>
  <c r="AI175" i="2"/>
  <c r="B176" i="2"/>
  <c r="D176" i="2" s="1"/>
  <c r="E176" i="2"/>
  <c r="AF176" i="2" s="1"/>
  <c r="F176" i="2"/>
  <c r="H176" i="2"/>
  <c r="J176" i="2" s="1"/>
  <c r="I176" i="2"/>
  <c r="K176" i="2"/>
  <c r="L176" i="2"/>
  <c r="M176" i="2"/>
  <c r="N176" i="2"/>
  <c r="P176" i="2"/>
  <c r="O176" i="2"/>
  <c r="Q176" i="2"/>
  <c r="R176" i="2"/>
  <c r="T176" i="2"/>
  <c r="V176" i="2" s="1"/>
  <c r="U176" i="2"/>
  <c r="W176" i="2"/>
  <c r="X176" i="2"/>
  <c r="Z176" i="2"/>
  <c r="AA176" i="2"/>
  <c r="AB176" i="2" s="1"/>
  <c r="AC176" i="2"/>
  <c r="AD176" i="2"/>
  <c r="AI176" i="2"/>
  <c r="B177" i="2"/>
  <c r="D177" i="2" s="1"/>
  <c r="E177" i="2"/>
  <c r="AF177" i="2" s="1"/>
  <c r="AH177" i="2" s="1"/>
  <c r="AJ177" i="2" s="1"/>
  <c r="F177" i="2"/>
  <c r="H177" i="2"/>
  <c r="I177" i="2"/>
  <c r="J177" i="2" s="1"/>
  <c r="K177" i="2"/>
  <c r="L177" i="2"/>
  <c r="M177" i="2"/>
  <c r="N177" i="2"/>
  <c r="O177" i="2"/>
  <c r="Q177" i="2"/>
  <c r="R177" i="2"/>
  <c r="S177" i="2" s="1"/>
  <c r="T177" i="2"/>
  <c r="U177" i="2"/>
  <c r="V177" i="2"/>
  <c r="W177" i="2"/>
  <c r="X177" i="2"/>
  <c r="Z177" i="2"/>
  <c r="AA177" i="2"/>
  <c r="AB177" i="2" s="1"/>
  <c r="AC177" i="2"/>
  <c r="AD177" i="2"/>
  <c r="AE177" i="2"/>
  <c r="AI177" i="2"/>
  <c r="B178" i="2"/>
  <c r="D178" i="2" s="1"/>
  <c r="E178" i="2"/>
  <c r="F178" i="2"/>
  <c r="G178" i="2" s="1"/>
  <c r="H178" i="2"/>
  <c r="J178" i="2"/>
  <c r="I178" i="2"/>
  <c r="K178" i="2"/>
  <c r="M178" i="2" s="1"/>
  <c r="L178" i="2"/>
  <c r="N178" i="2"/>
  <c r="P178" i="2" s="1"/>
  <c r="O178" i="2"/>
  <c r="Q178" i="2"/>
  <c r="R178" i="2"/>
  <c r="T178" i="2"/>
  <c r="U178" i="2"/>
  <c r="V178" i="2" s="1"/>
  <c r="W178" i="2"/>
  <c r="X178" i="2"/>
  <c r="Z178" i="2"/>
  <c r="AA178" i="2"/>
  <c r="AC178" i="2"/>
  <c r="AD178" i="2"/>
  <c r="AE178" i="2" s="1"/>
  <c r="AI178" i="2"/>
  <c r="B179" i="2"/>
  <c r="E179" i="2"/>
  <c r="AF179" i="2" s="1"/>
  <c r="AH179" i="2" s="1"/>
  <c r="AJ179" i="2" s="1"/>
  <c r="F179" i="2"/>
  <c r="H179" i="2"/>
  <c r="I179" i="2"/>
  <c r="J179" i="2" s="1"/>
  <c r="K179" i="2"/>
  <c r="L179" i="2"/>
  <c r="M179" i="2"/>
  <c r="N179" i="2"/>
  <c r="P179" i="2"/>
  <c r="O179" i="2"/>
  <c r="Q179" i="2"/>
  <c r="R179" i="2"/>
  <c r="T179" i="2"/>
  <c r="U179" i="2"/>
  <c r="V179" i="2"/>
  <c r="W179" i="2"/>
  <c r="Y179" i="2"/>
  <c r="X179" i="2"/>
  <c r="Z179" i="2"/>
  <c r="AB179" i="2" s="1"/>
  <c r="AA179" i="2"/>
  <c r="AC179" i="2"/>
  <c r="AD179" i="2"/>
  <c r="AE179" i="2"/>
  <c r="AI179" i="2"/>
  <c r="B180" i="2"/>
  <c r="D180" i="2" s="1"/>
  <c r="E180" i="2"/>
  <c r="F180" i="2"/>
  <c r="G180" i="2" s="1"/>
  <c r="H180" i="2"/>
  <c r="I180" i="2"/>
  <c r="J180" i="2" s="1"/>
  <c r="K180" i="2"/>
  <c r="L180" i="2"/>
  <c r="N180" i="2"/>
  <c r="O180" i="2"/>
  <c r="P180" i="2" s="1"/>
  <c r="Q180" i="2"/>
  <c r="R180" i="2"/>
  <c r="S180" i="2" s="1"/>
  <c r="T180" i="2"/>
  <c r="U180" i="2"/>
  <c r="W180" i="2"/>
  <c r="X180" i="2"/>
  <c r="Y180" i="2" s="1"/>
  <c r="Z180" i="2"/>
  <c r="AA180" i="2"/>
  <c r="AB180" i="2" s="1"/>
  <c r="AC180" i="2"/>
  <c r="AD180" i="2"/>
  <c r="AE180" i="2"/>
  <c r="AI180" i="2"/>
  <c r="B181" i="2"/>
  <c r="D181" i="2" s="1"/>
  <c r="E181" i="2"/>
  <c r="G181" i="2" s="1"/>
  <c r="F181" i="2"/>
  <c r="H181" i="2"/>
  <c r="I181" i="2"/>
  <c r="J181" i="2"/>
  <c r="K181" i="2"/>
  <c r="M181" i="2"/>
  <c r="L181" i="2"/>
  <c r="N181" i="2"/>
  <c r="O181" i="2"/>
  <c r="Q181" i="2"/>
  <c r="R181" i="2"/>
  <c r="S181" i="2" s="1"/>
  <c r="T181" i="2"/>
  <c r="U181" i="2"/>
  <c r="V181" i="2"/>
  <c r="W181" i="2"/>
  <c r="Y181" i="2"/>
  <c r="X181" i="2"/>
  <c r="Z181" i="2"/>
  <c r="AA181" i="2"/>
  <c r="AC181" i="2"/>
  <c r="AD181" i="2"/>
  <c r="AE181" i="2"/>
  <c r="AI181" i="2"/>
  <c r="B182" i="2"/>
  <c r="AF182" i="2" s="1"/>
  <c r="AH182" i="2" s="1"/>
  <c r="AJ182" i="2" s="1"/>
  <c r="E182" i="2"/>
  <c r="F182" i="2"/>
  <c r="G182" i="2" s="1"/>
  <c r="H182" i="2"/>
  <c r="I182" i="2"/>
  <c r="K182" i="2"/>
  <c r="L182" i="2"/>
  <c r="M182" i="2" s="1"/>
  <c r="N182" i="2"/>
  <c r="O182" i="2"/>
  <c r="P182" i="2" s="1"/>
  <c r="Q182" i="2"/>
  <c r="R182" i="2"/>
  <c r="S182" i="2"/>
  <c r="T182" i="2"/>
  <c r="U182" i="2"/>
  <c r="W182" i="2"/>
  <c r="X182" i="2"/>
  <c r="Y182" i="2" s="1"/>
  <c r="Z182" i="2"/>
  <c r="AB182" i="2" s="1"/>
  <c r="AA182" i="2"/>
  <c r="AC182" i="2"/>
  <c r="AD182" i="2"/>
  <c r="AI182" i="2"/>
  <c r="B183" i="2"/>
  <c r="E183" i="2"/>
  <c r="G183" i="2"/>
  <c r="F183" i="2"/>
  <c r="H183" i="2"/>
  <c r="I183" i="2"/>
  <c r="K183" i="2"/>
  <c r="L183" i="2"/>
  <c r="M183" i="2"/>
  <c r="N183" i="2"/>
  <c r="P183" i="2"/>
  <c r="O183" i="2"/>
  <c r="Q183" i="2"/>
  <c r="R183" i="2"/>
  <c r="T183" i="2"/>
  <c r="U183" i="2"/>
  <c r="V183" i="2"/>
  <c r="W183" i="2"/>
  <c r="Y183" i="2"/>
  <c r="X183" i="2"/>
  <c r="Z183" i="2"/>
  <c r="AA183" i="2"/>
  <c r="AB183" i="2" s="1"/>
  <c r="AC183" i="2"/>
  <c r="AD183" i="2"/>
  <c r="AE183" i="2" s="1"/>
  <c r="AI183" i="2"/>
  <c r="B184" i="2"/>
  <c r="E184" i="2"/>
  <c r="F184" i="2"/>
  <c r="G184" i="2" s="1"/>
  <c r="H184" i="2"/>
  <c r="I184" i="2"/>
  <c r="J184" i="2" s="1"/>
  <c r="K184" i="2"/>
  <c r="L184" i="2"/>
  <c r="N184" i="2"/>
  <c r="O184" i="2"/>
  <c r="P184" i="2" s="1"/>
  <c r="Q184" i="2"/>
  <c r="R184" i="2"/>
  <c r="S184" i="2" s="1"/>
  <c r="T184" i="2"/>
  <c r="U184" i="2"/>
  <c r="W184" i="2"/>
  <c r="X184" i="2"/>
  <c r="Y184" i="2" s="1"/>
  <c r="Z184" i="2"/>
  <c r="AA184" i="2"/>
  <c r="AB184" i="2" s="1"/>
  <c r="AC184" i="2"/>
  <c r="AD184" i="2"/>
  <c r="AE184" i="2"/>
  <c r="AI184" i="2"/>
  <c r="B185" i="2"/>
  <c r="E185" i="2"/>
  <c r="F185" i="2"/>
  <c r="G185" i="2" s="1"/>
  <c r="H185" i="2"/>
  <c r="I185" i="2"/>
  <c r="K185" i="2"/>
  <c r="M185" i="2"/>
  <c r="L185" i="2"/>
  <c r="N185" i="2"/>
  <c r="O185" i="2"/>
  <c r="P185" i="2" s="1"/>
  <c r="Q185" i="2"/>
  <c r="R185" i="2"/>
  <c r="S185" i="2" s="1"/>
  <c r="T185" i="2"/>
  <c r="U185" i="2"/>
  <c r="V185" i="2"/>
  <c r="W185" i="2"/>
  <c r="X185" i="2"/>
  <c r="Z185" i="2"/>
  <c r="AA185" i="2"/>
  <c r="AB185" i="2" s="1"/>
  <c r="AC185" i="2"/>
  <c r="AD185" i="2"/>
  <c r="AE185" i="2"/>
  <c r="AI185" i="2"/>
  <c r="B186" i="2"/>
  <c r="D186" i="2" s="1"/>
  <c r="AG186" i="2" s="1"/>
  <c r="E186" i="2"/>
  <c r="F186" i="2"/>
  <c r="H186" i="2"/>
  <c r="I186" i="2"/>
  <c r="J186" i="2"/>
  <c r="K186" i="2"/>
  <c r="M186" i="2"/>
  <c r="L186" i="2"/>
  <c r="N186" i="2"/>
  <c r="O186" i="2"/>
  <c r="P186" i="2" s="1"/>
  <c r="Q186" i="2"/>
  <c r="R186" i="2"/>
  <c r="S186" i="2" s="1"/>
  <c r="T186" i="2"/>
  <c r="U186" i="2"/>
  <c r="V186" i="2"/>
  <c r="W186" i="2"/>
  <c r="Y186" i="2"/>
  <c r="X186" i="2"/>
  <c r="Z186" i="2"/>
  <c r="AA186" i="2"/>
  <c r="AB186" i="2" s="1"/>
  <c r="AC186" i="2"/>
  <c r="AD186" i="2"/>
  <c r="AE186" i="2" s="1"/>
  <c r="AI186" i="2"/>
  <c r="B187" i="2"/>
  <c r="E187" i="2"/>
  <c r="F187" i="2"/>
  <c r="G187" i="2" s="1"/>
  <c r="H187" i="2"/>
  <c r="I187" i="2"/>
  <c r="K187" i="2"/>
  <c r="M187" i="2"/>
  <c r="L187" i="2"/>
  <c r="N187" i="2"/>
  <c r="AF187" i="2" s="1"/>
  <c r="AH187" i="2" s="1"/>
  <c r="AJ187" i="2" s="1"/>
  <c r="O187" i="2"/>
  <c r="Q187" i="2"/>
  <c r="R187" i="2"/>
  <c r="S187" i="2" s="1"/>
  <c r="T187" i="2"/>
  <c r="U187" i="2"/>
  <c r="W187" i="2"/>
  <c r="X187" i="2"/>
  <c r="Z187" i="2"/>
  <c r="AA187" i="2"/>
  <c r="AB187" i="2" s="1"/>
  <c r="AC187" i="2"/>
  <c r="AD187" i="2"/>
  <c r="AI187" i="2"/>
  <c r="B188" i="2"/>
  <c r="D188" i="2" s="1"/>
  <c r="E188" i="2"/>
  <c r="F188" i="2"/>
  <c r="H188" i="2"/>
  <c r="I188" i="2"/>
  <c r="J188" i="2" s="1"/>
  <c r="K188" i="2"/>
  <c r="L188" i="2"/>
  <c r="M188" i="2"/>
  <c r="N188" i="2"/>
  <c r="P188" i="2"/>
  <c r="O188" i="2"/>
  <c r="Q188" i="2"/>
  <c r="R188" i="2"/>
  <c r="T188" i="2"/>
  <c r="U188" i="2"/>
  <c r="V188" i="2" s="1"/>
  <c r="W188" i="2"/>
  <c r="X188" i="2"/>
  <c r="Y188" i="2"/>
  <c r="Z188" i="2"/>
  <c r="AB188" i="2"/>
  <c r="AA188" i="2"/>
  <c r="AC188" i="2"/>
  <c r="AD188" i="2"/>
  <c r="AI188" i="2"/>
  <c r="B189" i="2"/>
  <c r="D189" i="2"/>
  <c r="E189" i="2"/>
  <c r="G189" i="2"/>
  <c r="F189" i="2"/>
  <c r="H189" i="2"/>
  <c r="I189" i="2"/>
  <c r="K189" i="2"/>
  <c r="L189" i="2"/>
  <c r="N189" i="2"/>
  <c r="P189" i="2"/>
  <c r="O189" i="2"/>
  <c r="Q189" i="2"/>
  <c r="R189" i="2"/>
  <c r="S189" i="2" s="1"/>
  <c r="T189" i="2"/>
  <c r="V189" i="2"/>
  <c r="U189" i="2"/>
  <c r="W189" i="2"/>
  <c r="X189" i="2"/>
  <c r="Z189" i="2"/>
  <c r="AB189" i="2"/>
  <c r="AA189" i="2"/>
  <c r="AC189" i="2"/>
  <c r="AD189" i="2"/>
  <c r="AE189" i="2"/>
  <c r="AI189" i="2"/>
  <c r="B190" i="2"/>
  <c r="E190" i="2"/>
  <c r="F190" i="2"/>
  <c r="H190" i="2"/>
  <c r="I190" i="2"/>
  <c r="J190" i="2" s="1"/>
  <c r="K190" i="2"/>
  <c r="AF190" i="2" s="1"/>
  <c r="L190" i="2"/>
  <c r="N190" i="2"/>
  <c r="P190" i="2"/>
  <c r="O190" i="2"/>
  <c r="Q190" i="2"/>
  <c r="R190" i="2"/>
  <c r="S190" i="2" s="1"/>
  <c r="T190" i="2"/>
  <c r="U190" i="2"/>
  <c r="V190" i="2" s="1"/>
  <c r="W190" i="2"/>
  <c r="X190" i="2"/>
  <c r="Y190" i="2"/>
  <c r="Z190" i="2"/>
  <c r="AB190" i="2"/>
  <c r="AA190" i="2"/>
  <c r="AC190" i="2"/>
  <c r="AD190" i="2"/>
  <c r="AE190" i="2" s="1"/>
  <c r="AI190" i="2"/>
  <c r="B191" i="2"/>
  <c r="D191" i="2" s="1"/>
  <c r="AG191" i="2" s="1"/>
  <c r="E191" i="2"/>
  <c r="F191" i="2"/>
  <c r="G191" i="2"/>
  <c r="H191" i="2"/>
  <c r="J191" i="2"/>
  <c r="I191" i="2"/>
  <c r="K191" i="2"/>
  <c r="L191" i="2"/>
  <c r="M191" i="2"/>
  <c r="N191" i="2"/>
  <c r="O191" i="2"/>
  <c r="P191" i="2" s="1"/>
  <c r="Q191" i="2"/>
  <c r="R191" i="2"/>
  <c r="S191" i="2" s="1"/>
  <c r="T191" i="2"/>
  <c r="U191" i="2"/>
  <c r="V191" i="2" s="1"/>
  <c r="W191" i="2"/>
  <c r="X191" i="2"/>
  <c r="Y191" i="2" s="1"/>
  <c r="Z191" i="2"/>
  <c r="AA191" i="2"/>
  <c r="AB191" i="2"/>
  <c r="AC191" i="2"/>
  <c r="AE191" i="2"/>
  <c r="AD191" i="2"/>
  <c r="AI191" i="2"/>
  <c r="B192" i="2"/>
  <c r="D192" i="2"/>
  <c r="E192" i="2"/>
  <c r="G192" i="2"/>
  <c r="F192" i="2"/>
  <c r="H192" i="2"/>
  <c r="I192" i="2"/>
  <c r="J192" i="2"/>
  <c r="K192" i="2"/>
  <c r="L192" i="2"/>
  <c r="M192" i="2" s="1"/>
  <c r="N192" i="2"/>
  <c r="O192" i="2"/>
  <c r="Q192" i="2"/>
  <c r="S192" i="2"/>
  <c r="R192" i="2"/>
  <c r="T192" i="2"/>
  <c r="U192" i="2"/>
  <c r="V192" i="2"/>
  <c r="W192" i="2"/>
  <c r="X192" i="2"/>
  <c r="Y192" i="2" s="1"/>
  <c r="Z192" i="2"/>
  <c r="AA192" i="2"/>
  <c r="AC192" i="2"/>
  <c r="AD192" i="2"/>
  <c r="AE192" i="2" s="1"/>
  <c r="AI192" i="2"/>
  <c r="B193" i="2"/>
  <c r="D193" i="2"/>
  <c r="E193" i="2"/>
  <c r="G193" i="2"/>
  <c r="F193" i="2"/>
  <c r="H193" i="2"/>
  <c r="I193" i="2"/>
  <c r="K193" i="2"/>
  <c r="L193" i="2"/>
  <c r="M193" i="2" s="1"/>
  <c r="N193" i="2"/>
  <c r="O193" i="2"/>
  <c r="P193" i="2"/>
  <c r="Q193" i="2"/>
  <c r="S193" i="2"/>
  <c r="R193" i="2"/>
  <c r="T193" i="2"/>
  <c r="U193" i="2"/>
  <c r="W193" i="2"/>
  <c r="Y193" i="2"/>
  <c r="X193" i="2"/>
  <c r="Z193" i="2"/>
  <c r="AA193" i="2"/>
  <c r="AB193" i="2"/>
  <c r="AC193" i="2"/>
  <c r="AD193" i="2"/>
  <c r="AE193" i="2" s="1"/>
  <c r="AI193" i="2"/>
  <c r="B194" i="2"/>
  <c r="D194" i="2"/>
  <c r="E194" i="2"/>
  <c r="G194" i="2"/>
  <c r="F194" i="2"/>
  <c r="H194" i="2"/>
  <c r="I194" i="2"/>
  <c r="J194" i="2"/>
  <c r="K194" i="2"/>
  <c r="L194" i="2"/>
  <c r="M194" i="2" s="1"/>
  <c r="N194" i="2"/>
  <c r="O194" i="2"/>
  <c r="P194" i="2" s="1"/>
  <c r="Q194" i="2"/>
  <c r="R194" i="2"/>
  <c r="S194" i="2" s="1"/>
  <c r="T194" i="2"/>
  <c r="U194" i="2"/>
  <c r="V194" i="2"/>
  <c r="W194" i="2"/>
  <c r="Y194" i="2"/>
  <c r="X194" i="2"/>
  <c r="Z194" i="2"/>
  <c r="AA194" i="2"/>
  <c r="AB194" i="2" s="1"/>
  <c r="AC194" i="2"/>
  <c r="AD194" i="2"/>
  <c r="AE194" i="2" s="1"/>
  <c r="AI194" i="2"/>
  <c r="B195" i="2"/>
  <c r="D195" i="2"/>
  <c r="E195" i="2"/>
  <c r="G195" i="2"/>
  <c r="F195" i="2"/>
  <c r="H195" i="2"/>
  <c r="I195" i="2"/>
  <c r="J195" i="2" s="1"/>
  <c r="K195" i="2"/>
  <c r="M195" i="2"/>
  <c r="L195" i="2"/>
  <c r="N195" i="2"/>
  <c r="AF195" i="2" s="1"/>
  <c r="O195" i="2"/>
  <c r="P195" i="2"/>
  <c r="Q195" i="2"/>
  <c r="R195" i="2"/>
  <c r="S195" i="2" s="1"/>
  <c r="T195" i="2"/>
  <c r="U195" i="2"/>
  <c r="V195" i="2" s="1"/>
  <c r="W195" i="2"/>
  <c r="Y195" i="2"/>
  <c r="X195" i="2"/>
  <c r="Z195" i="2"/>
  <c r="AA195" i="2"/>
  <c r="AB195" i="2"/>
  <c r="AC195" i="2"/>
  <c r="AD195" i="2"/>
  <c r="AE195" i="2" s="1"/>
  <c r="AI195" i="2"/>
  <c r="B196" i="2"/>
  <c r="E196" i="2"/>
  <c r="F196" i="2"/>
  <c r="G196" i="2"/>
  <c r="H196" i="2"/>
  <c r="I196" i="2"/>
  <c r="J196" i="2" s="1"/>
  <c r="K196" i="2"/>
  <c r="L196" i="2"/>
  <c r="N196" i="2"/>
  <c r="O196" i="2"/>
  <c r="P196" i="2" s="1"/>
  <c r="Q196" i="2"/>
  <c r="R196" i="2"/>
  <c r="S196" i="2"/>
  <c r="T196" i="2"/>
  <c r="V196" i="2"/>
  <c r="U196" i="2"/>
  <c r="W196" i="2"/>
  <c r="Y196" i="2"/>
  <c r="X196" i="2"/>
  <c r="Z196" i="2"/>
  <c r="AA196" i="2"/>
  <c r="AB196" i="2"/>
  <c r="AC196" i="2"/>
  <c r="AD196" i="2"/>
  <c r="AE196" i="2" s="1"/>
  <c r="AI196" i="2"/>
  <c r="B197" i="2"/>
  <c r="E197" i="2"/>
  <c r="F197" i="2"/>
  <c r="G197" i="2"/>
  <c r="H197" i="2"/>
  <c r="I197" i="2"/>
  <c r="J197" i="2" s="1"/>
  <c r="K197" i="2"/>
  <c r="L197" i="2"/>
  <c r="M197" i="2" s="1"/>
  <c r="N197" i="2"/>
  <c r="P197" i="2"/>
  <c r="O197" i="2"/>
  <c r="Q197" i="2"/>
  <c r="R197" i="2"/>
  <c r="T197" i="2"/>
  <c r="U197" i="2"/>
  <c r="V197" i="2" s="1"/>
  <c r="W197" i="2"/>
  <c r="X197" i="2"/>
  <c r="Y197" i="2"/>
  <c r="Z197" i="2"/>
  <c r="AB197" i="2"/>
  <c r="AA197" i="2"/>
  <c r="AC197" i="2"/>
  <c r="AD197" i="2"/>
  <c r="AI197" i="2"/>
  <c r="B198" i="2"/>
  <c r="D198" i="2" s="1"/>
  <c r="E198" i="2"/>
  <c r="F198" i="2"/>
  <c r="G198" i="2"/>
  <c r="H198" i="2"/>
  <c r="J198" i="2"/>
  <c r="I198" i="2"/>
  <c r="K198" i="2"/>
  <c r="L198" i="2"/>
  <c r="M198" i="2"/>
  <c r="N198" i="2"/>
  <c r="O198" i="2"/>
  <c r="P198" i="2" s="1"/>
  <c r="Q198" i="2"/>
  <c r="R198" i="2"/>
  <c r="S198" i="2" s="1"/>
  <c r="T198" i="2"/>
  <c r="U198" i="2"/>
  <c r="W198" i="2"/>
  <c r="X198" i="2"/>
  <c r="Y198" i="2" s="1"/>
  <c r="Z198" i="2"/>
  <c r="AA198" i="2"/>
  <c r="AB198" i="2"/>
  <c r="AC198" i="2"/>
  <c r="AE198" i="2"/>
  <c r="AD198" i="2"/>
  <c r="AI198" i="2"/>
  <c r="B199" i="2"/>
  <c r="D199" i="2"/>
  <c r="AG199" i="2" s="1"/>
  <c r="E199" i="2"/>
  <c r="G199" i="2"/>
  <c r="F199" i="2"/>
  <c r="H199" i="2"/>
  <c r="AF199" i="2" s="1"/>
  <c r="AH199" i="2" s="1"/>
  <c r="AJ199" i="2" s="1"/>
  <c r="I199" i="2"/>
  <c r="J199" i="2"/>
  <c r="K199" i="2"/>
  <c r="L199" i="2"/>
  <c r="M199" i="2" s="1"/>
  <c r="N199" i="2"/>
  <c r="O199" i="2"/>
  <c r="P199" i="2" s="1"/>
  <c r="Q199" i="2"/>
  <c r="S199" i="2"/>
  <c r="R199" i="2"/>
  <c r="T199" i="2"/>
  <c r="U199" i="2"/>
  <c r="V199" i="2"/>
  <c r="W199" i="2"/>
  <c r="X199" i="2"/>
  <c r="Y199" i="2" s="1"/>
  <c r="Z199" i="2"/>
  <c r="AA199" i="2"/>
  <c r="AB199" i="2" s="1"/>
  <c r="AC199" i="2"/>
  <c r="AD199" i="2"/>
  <c r="AE199" i="2" s="1"/>
  <c r="AI199" i="2"/>
  <c r="B200" i="2"/>
  <c r="D200" i="2"/>
  <c r="E200" i="2"/>
  <c r="G200" i="2"/>
  <c r="F200" i="2"/>
  <c r="H200" i="2"/>
  <c r="I200" i="2"/>
  <c r="J200" i="2" s="1"/>
  <c r="K200" i="2"/>
  <c r="L200" i="2"/>
  <c r="M200" i="2" s="1"/>
  <c r="N200" i="2"/>
  <c r="O200" i="2"/>
  <c r="P200" i="2" s="1"/>
  <c r="Q200" i="2"/>
  <c r="S200" i="2"/>
  <c r="R200" i="2"/>
  <c r="T200" i="2"/>
  <c r="AF200" i="2" s="1"/>
  <c r="AH200" i="2" s="1"/>
  <c r="U200" i="2"/>
  <c r="V200" i="2"/>
  <c r="W200" i="2"/>
  <c r="X200" i="2"/>
  <c r="Y200" i="2" s="1"/>
  <c r="Z200" i="2"/>
  <c r="AA200" i="2"/>
  <c r="AB200" i="2" s="1"/>
  <c r="AC200" i="2"/>
  <c r="AE200" i="2"/>
  <c r="AD200" i="2"/>
  <c r="AI200" i="2"/>
  <c r="B201" i="2"/>
  <c r="E201" i="2"/>
  <c r="G201" i="2" s="1"/>
  <c r="AG201" i="2" s="1"/>
  <c r="F201" i="2"/>
  <c r="H201" i="2"/>
  <c r="I201" i="2"/>
  <c r="J201" i="2"/>
  <c r="K201" i="2"/>
  <c r="L201" i="2"/>
  <c r="M201" i="2" s="1"/>
  <c r="N201" i="2"/>
  <c r="O201" i="2"/>
  <c r="P201" i="2" s="1"/>
  <c r="Q201" i="2"/>
  <c r="S201" i="2"/>
  <c r="R201" i="2"/>
  <c r="T201" i="2"/>
  <c r="U201" i="2"/>
  <c r="V201" i="2"/>
  <c r="W201" i="2"/>
  <c r="X201" i="2"/>
  <c r="Y201" i="2" s="1"/>
  <c r="Z201" i="2"/>
  <c r="AA201" i="2"/>
  <c r="AB201" i="2" s="1"/>
  <c r="AC201" i="2"/>
  <c r="AE201" i="2"/>
  <c r="AD201" i="2"/>
  <c r="AI201" i="2"/>
  <c r="B202" i="2"/>
  <c r="D202" i="2"/>
  <c r="E202" i="2"/>
  <c r="F202" i="2"/>
  <c r="G202" i="2" s="1"/>
  <c r="H202" i="2"/>
  <c r="I202" i="2"/>
  <c r="J202" i="2" s="1"/>
  <c r="K202" i="2"/>
  <c r="M202" i="2"/>
  <c r="L202" i="2"/>
  <c r="N202" i="2"/>
  <c r="O202" i="2"/>
  <c r="P202" i="2"/>
  <c r="Q202" i="2"/>
  <c r="R202" i="2"/>
  <c r="S202" i="2" s="1"/>
  <c r="T202" i="2"/>
  <c r="U202" i="2"/>
  <c r="V202" i="2" s="1"/>
  <c r="W202" i="2"/>
  <c r="Y202" i="2"/>
  <c r="X202" i="2"/>
  <c r="Z202" i="2"/>
  <c r="AA202" i="2"/>
  <c r="AB202" i="2"/>
  <c r="AC202" i="2"/>
  <c r="AD202" i="2"/>
  <c r="AE202" i="2" s="1"/>
  <c r="AI202" i="2"/>
  <c r="B203" i="2"/>
  <c r="D203" i="2"/>
  <c r="E203" i="2"/>
  <c r="G203" i="2"/>
  <c r="F203" i="2"/>
  <c r="H203" i="2"/>
  <c r="I203" i="2"/>
  <c r="K203" i="2"/>
  <c r="L203" i="2"/>
  <c r="M203" i="2" s="1"/>
  <c r="N203" i="2"/>
  <c r="P203" i="2"/>
  <c r="O203" i="2"/>
  <c r="Q203" i="2"/>
  <c r="R203" i="2"/>
  <c r="S203" i="2"/>
  <c r="T203" i="2"/>
  <c r="U203" i="2"/>
  <c r="V203" i="2" s="1"/>
  <c r="W203" i="2"/>
  <c r="X203" i="2"/>
  <c r="Y203" i="2" s="1"/>
  <c r="Z203" i="2"/>
  <c r="AB203" i="2"/>
  <c r="AA203" i="2"/>
  <c r="AC203" i="2"/>
  <c r="AD203" i="2"/>
  <c r="AE203" i="2"/>
  <c r="AI203" i="2"/>
  <c r="B204" i="2"/>
  <c r="D204" i="2" s="1"/>
  <c r="E204" i="2"/>
  <c r="G204" i="2"/>
  <c r="F204" i="2"/>
  <c r="H204" i="2"/>
  <c r="I204" i="2"/>
  <c r="J204" i="2"/>
  <c r="K204" i="2"/>
  <c r="L204" i="2"/>
  <c r="M204" i="2" s="1"/>
  <c r="N204" i="2"/>
  <c r="O204" i="2"/>
  <c r="P204" i="2" s="1"/>
  <c r="Q204" i="2"/>
  <c r="S204" i="2"/>
  <c r="R204" i="2"/>
  <c r="T204" i="2"/>
  <c r="U204" i="2"/>
  <c r="V204" i="2"/>
  <c r="W204" i="2"/>
  <c r="X204" i="2"/>
  <c r="Y204" i="2" s="1"/>
  <c r="Z204" i="2"/>
  <c r="AA204" i="2"/>
  <c r="AB204" i="2" s="1"/>
  <c r="AC204" i="2"/>
  <c r="AE204" i="2"/>
  <c r="AD204" i="2"/>
  <c r="AI204" i="2"/>
  <c r="B205" i="2"/>
  <c r="D205" i="2"/>
  <c r="E205" i="2"/>
  <c r="F205" i="2"/>
  <c r="G205" i="2" s="1"/>
  <c r="H205" i="2"/>
  <c r="I205" i="2"/>
  <c r="K205" i="2"/>
  <c r="L205" i="2"/>
  <c r="M205" i="2"/>
  <c r="N205" i="2"/>
  <c r="O205" i="2"/>
  <c r="P205" i="2" s="1"/>
  <c r="Q205" i="2"/>
  <c r="AF205" i="2" s="1"/>
  <c r="AH205" i="2" s="1"/>
  <c r="AJ205" i="2" s="1"/>
  <c r="R205" i="2"/>
  <c r="T205" i="2"/>
  <c r="V205" i="2"/>
  <c r="U205" i="2"/>
  <c r="W205" i="2"/>
  <c r="X205" i="2"/>
  <c r="Y205" i="2"/>
  <c r="Z205" i="2"/>
  <c r="AA205" i="2"/>
  <c r="AB205" i="2" s="1"/>
  <c r="AC205" i="2"/>
  <c r="AD205" i="2"/>
  <c r="AI205" i="2"/>
  <c r="B206" i="2"/>
  <c r="D206" i="2" s="1"/>
  <c r="E206" i="2"/>
  <c r="F206" i="2"/>
  <c r="G206" i="2" s="1"/>
  <c r="AG206" i="2" s="1"/>
  <c r="H206" i="2"/>
  <c r="I206" i="2"/>
  <c r="J206" i="2"/>
  <c r="K206" i="2"/>
  <c r="M206" i="2"/>
  <c r="L206" i="2"/>
  <c r="N206" i="2"/>
  <c r="O206" i="2"/>
  <c r="P206" i="2" s="1"/>
  <c r="Q206" i="2"/>
  <c r="R206" i="2"/>
  <c r="S206" i="2" s="1"/>
  <c r="T206" i="2"/>
  <c r="U206" i="2"/>
  <c r="V206" i="2"/>
  <c r="W206" i="2"/>
  <c r="Y206" i="2"/>
  <c r="X206" i="2"/>
  <c r="Z206" i="2"/>
  <c r="AA206" i="2"/>
  <c r="AB206" i="2" s="1"/>
  <c r="AC206" i="2"/>
  <c r="AD206" i="2"/>
  <c r="AE206" i="2" s="1"/>
  <c r="AI206" i="2"/>
  <c r="B207" i="2"/>
  <c r="E207" i="2"/>
  <c r="F207" i="2"/>
  <c r="G207" i="2" s="1"/>
  <c r="H207" i="2"/>
  <c r="I207" i="2"/>
  <c r="J207" i="2" s="1"/>
  <c r="K207" i="2"/>
  <c r="L207" i="2"/>
  <c r="M207" i="2"/>
  <c r="N207" i="2"/>
  <c r="P207" i="2"/>
  <c r="O207" i="2"/>
  <c r="Q207" i="2"/>
  <c r="R207" i="2"/>
  <c r="S207" i="2" s="1"/>
  <c r="T207" i="2"/>
  <c r="U207" i="2"/>
  <c r="V207" i="2" s="1"/>
  <c r="W207" i="2"/>
  <c r="X207" i="2"/>
  <c r="Y207" i="2"/>
  <c r="Z207" i="2"/>
  <c r="AB207" i="2"/>
  <c r="AA207" i="2"/>
  <c r="AC207" i="2"/>
  <c r="AD207" i="2"/>
  <c r="AE207" i="2" s="1"/>
  <c r="AI207" i="2"/>
  <c r="B208" i="2"/>
  <c r="E208" i="2"/>
  <c r="G208" i="2"/>
  <c r="F208" i="2"/>
  <c r="H208" i="2"/>
  <c r="I208" i="2"/>
  <c r="K208" i="2"/>
  <c r="L208" i="2"/>
  <c r="M208" i="2" s="1"/>
  <c r="N208" i="2"/>
  <c r="O208" i="2"/>
  <c r="P208" i="2"/>
  <c r="Q208" i="2"/>
  <c r="S208" i="2"/>
  <c r="R208" i="2"/>
  <c r="T208" i="2"/>
  <c r="U208" i="2"/>
  <c r="W208" i="2"/>
  <c r="X208" i="2"/>
  <c r="Y208" i="2" s="1"/>
  <c r="Z208" i="2"/>
  <c r="AA208" i="2"/>
  <c r="AB208" i="2"/>
  <c r="AC208" i="2"/>
  <c r="AE208" i="2"/>
  <c r="AD208" i="2"/>
  <c r="AI208" i="2"/>
  <c r="B209" i="2"/>
  <c r="D209" i="2"/>
  <c r="E209" i="2"/>
  <c r="F209" i="2"/>
  <c r="G209" i="2" s="1"/>
  <c r="H209" i="2"/>
  <c r="I209" i="2"/>
  <c r="J209" i="2" s="1"/>
  <c r="K209" i="2"/>
  <c r="M209" i="2"/>
  <c r="L209" i="2"/>
  <c r="N209" i="2"/>
  <c r="O209" i="2"/>
  <c r="P209" i="2"/>
  <c r="Q209" i="2"/>
  <c r="R209" i="2"/>
  <c r="S209" i="2" s="1"/>
  <c r="T209" i="2"/>
  <c r="U209" i="2"/>
  <c r="V209" i="2" s="1"/>
  <c r="W209" i="2"/>
  <c r="Y209" i="2"/>
  <c r="X209" i="2"/>
  <c r="Z209" i="2"/>
  <c r="AA209" i="2"/>
  <c r="AB209" i="2"/>
  <c r="AC209" i="2"/>
  <c r="AD209" i="2"/>
  <c r="AE209" i="2" s="1"/>
  <c r="AI209" i="2"/>
  <c r="B210" i="2"/>
  <c r="D210" i="2"/>
  <c r="E210" i="2"/>
  <c r="G210" i="2"/>
  <c r="F210" i="2"/>
  <c r="H210" i="2"/>
  <c r="I210" i="2"/>
  <c r="J210" i="2"/>
  <c r="K210" i="2"/>
  <c r="L210" i="2"/>
  <c r="M210" i="2" s="1"/>
  <c r="N210" i="2"/>
  <c r="AF210" i="2" s="1"/>
  <c r="O210" i="2"/>
  <c r="Q210" i="2"/>
  <c r="S210" i="2"/>
  <c r="R210" i="2"/>
  <c r="T210" i="2"/>
  <c r="U210" i="2"/>
  <c r="V210" i="2"/>
  <c r="W210" i="2"/>
  <c r="X210" i="2"/>
  <c r="Y210" i="2" s="1"/>
  <c r="Z210" i="2"/>
  <c r="AA210" i="2"/>
  <c r="AC210" i="2"/>
  <c r="AE210" i="2"/>
  <c r="AD210" i="2"/>
  <c r="AI210" i="2"/>
  <c r="B211" i="2"/>
  <c r="D211" i="2"/>
  <c r="E211" i="2"/>
  <c r="F211" i="2"/>
  <c r="G211" i="2" s="1"/>
  <c r="H211" i="2"/>
  <c r="AF211" i="2" s="1"/>
  <c r="I211" i="2"/>
  <c r="K211" i="2"/>
  <c r="M211" i="2"/>
  <c r="L211" i="2"/>
  <c r="N211" i="2"/>
  <c r="O211" i="2"/>
  <c r="P211" i="2"/>
  <c r="Q211" i="2"/>
  <c r="R211" i="2"/>
  <c r="S211" i="2" s="1"/>
  <c r="T211" i="2"/>
  <c r="U211" i="2"/>
  <c r="W211" i="2"/>
  <c r="Y211" i="2"/>
  <c r="X211" i="2"/>
  <c r="Z211" i="2"/>
  <c r="AA211" i="2"/>
  <c r="AB211" i="2"/>
  <c r="AC211" i="2"/>
  <c r="AD211" i="2"/>
  <c r="AE211" i="2" s="1"/>
  <c r="AI211" i="2"/>
  <c r="B213" i="2"/>
  <c r="E213" i="2"/>
  <c r="H213" i="2"/>
  <c r="K213" i="2"/>
  <c r="N213" i="2"/>
  <c r="Q213" i="2"/>
  <c r="T213" i="2"/>
  <c r="W213" i="2"/>
  <c r="Z213" i="2"/>
  <c r="AC213" i="2"/>
  <c r="AI213" i="2"/>
  <c r="B214" i="2"/>
  <c r="E214" i="2"/>
  <c r="AF214" i="2" s="1"/>
  <c r="H214" i="2"/>
  <c r="K214" i="2"/>
  <c r="N214" i="2"/>
  <c r="Q214" i="2"/>
  <c r="T214" i="2"/>
  <c r="W214" i="2"/>
  <c r="Z214" i="2"/>
  <c r="AC214" i="2"/>
  <c r="AI214" i="2"/>
  <c r="B215" i="2"/>
  <c r="AF215" i="2" s="1"/>
  <c r="AH215" i="2" s="1"/>
  <c r="E215" i="2"/>
  <c r="H215" i="2"/>
  <c r="K215" i="2"/>
  <c r="N215" i="2"/>
  <c r="Q215" i="2"/>
  <c r="T215" i="2"/>
  <c r="W215" i="2"/>
  <c r="Z215" i="2"/>
  <c r="AC215" i="2"/>
  <c r="AI215" i="2"/>
  <c r="B216" i="2"/>
  <c r="E216" i="2"/>
  <c r="H216" i="2"/>
  <c r="K216" i="2"/>
  <c r="N216" i="2"/>
  <c r="Q216" i="2"/>
  <c r="T216" i="2"/>
  <c r="W216" i="2"/>
  <c r="Z216" i="2"/>
  <c r="AC216" i="2"/>
  <c r="AI216" i="2"/>
  <c r="B217" i="2"/>
  <c r="E217" i="2"/>
  <c r="H217" i="2"/>
  <c r="K217" i="2"/>
  <c r="N217" i="2"/>
  <c r="Q217" i="2"/>
  <c r="T217" i="2"/>
  <c r="W217" i="2"/>
  <c r="Z217" i="2"/>
  <c r="AC217" i="2"/>
  <c r="AI217" i="2"/>
  <c r="B218" i="2"/>
  <c r="E218" i="2"/>
  <c r="AF218" i="2" s="1"/>
  <c r="H218" i="2"/>
  <c r="K218" i="2"/>
  <c r="N218" i="2"/>
  <c r="Q218" i="2"/>
  <c r="T218" i="2"/>
  <c r="W218" i="2"/>
  <c r="Z218" i="2"/>
  <c r="AC218" i="2"/>
  <c r="AI218" i="2"/>
  <c r="B219" i="2"/>
  <c r="AF219" i="2" s="1"/>
  <c r="AH219" i="2" s="1"/>
  <c r="AJ219" i="2" s="1"/>
  <c r="E219" i="2"/>
  <c r="H219" i="2"/>
  <c r="K219" i="2"/>
  <c r="N219" i="2"/>
  <c r="Q219" i="2"/>
  <c r="T219" i="2"/>
  <c r="W219" i="2"/>
  <c r="Z219" i="2"/>
  <c r="AC219" i="2"/>
  <c r="AI219" i="2"/>
  <c r="B220" i="2"/>
  <c r="E220" i="2"/>
  <c r="H220" i="2"/>
  <c r="K220" i="2"/>
  <c r="N220" i="2"/>
  <c r="Q220" i="2"/>
  <c r="T220" i="2"/>
  <c r="W220" i="2"/>
  <c r="Z220" i="2"/>
  <c r="AC220" i="2"/>
  <c r="AI220" i="2"/>
  <c r="B221" i="2"/>
  <c r="E221" i="2"/>
  <c r="H221" i="2"/>
  <c r="K221" i="2"/>
  <c r="N221" i="2"/>
  <c r="Q221" i="2"/>
  <c r="T221" i="2"/>
  <c r="W221" i="2"/>
  <c r="Z221" i="2"/>
  <c r="AC221" i="2"/>
  <c r="AI221" i="2"/>
  <c r="B222" i="2"/>
  <c r="E222" i="2"/>
  <c r="H222" i="2"/>
  <c r="K222" i="2"/>
  <c r="N222" i="2"/>
  <c r="Q222" i="2"/>
  <c r="T222" i="2"/>
  <c r="W222" i="2"/>
  <c r="Z222" i="2"/>
  <c r="AC222" i="2"/>
  <c r="AI222" i="2"/>
  <c r="B223" i="2"/>
  <c r="E223" i="2"/>
  <c r="H223" i="2"/>
  <c r="K223" i="2"/>
  <c r="N223" i="2"/>
  <c r="Q223" i="2"/>
  <c r="T223" i="2"/>
  <c r="W223" i="2"/>
  <c r="Z223" i="2"/>
  <c r="AC223" i="2"/>
  <c r="AI223" i="2"/>
  <c r="B224" i="2"/>
  <c r="E224" i="2"/>
  <c r="H224" i="2"/>
  <c r="K224" i="2"/>
  <c r="N224" i="2"/>
  <c r="Q224" i="2"/>
  <c r="T224" i="2"/>
  <c r="W224" i="2"/>
  <c r="Z224" i="2"/>
  <c r="AC224" i="2"/>
  <c r="AI224" i="2"/>
  <c r="B225" i="2"/>
  <c r="E225" i="2"/>
  <c r="H225" i="2"/>
  <c r="K225" i="2"/>
  <c r="N225" i="2"/>
  <c r="Q225" i="2"/>
  <c r="T225" i="2"/>
  <c r="W225" i="2"/>
  <c r="Z225" i="2"/>
  <c r="AC225" i="2"/>
  <c r="AI225" i="2"/>
  <c r="B226" i="2"/>
  <c r="E226" i="2"/>
  <c r="H226" i="2"/>
  <c r="K226" i="2"/>
  <c r="N226" i="2"/>
  <c r="Q226" i="2"/>
  <c r="AF226" i="2" s="1"/>
  <c r="AH226" i="2" s="1"/>
  <c r="AJ226" i="2" s="1"/>
  <c r="T226" i="2"/>
  <c r="W226" i="2"/>
  <c r="Z226" i="2"/>
  <c r="AC226" i="2"/>
  <c r="AI226" i="2"/>
  <c r="B235" i="2"/>
  <c r="E235" i="2"/>
  <c r="H235" i="2"/>
  <c r="K235" i="2"/>
  <c r="N235" i="2"/>
  <c r="Q235" i="2"/>
  <c r="T235" i="2"/>
  <c r="W235" i="2"/>
  <c r="Z235" i="2"/>
  <c r="AC235" i="2"/>
  <c r="AF235" i="2"/>
  <c r="B236" i="2"/>
  <c r="E236" i="2"/>
  <c r="H236" i="2"/>
  <c r="K236" i="2"/>
  <c r="N236" i="2"/>
  <c r="Q236" i="2"/>
  <c r="T236" i="2"/>
  <c r="W236" i="2"/>
  <c r="Z236" i="2"/>
  <c r="AC236" i="2"/>
  <c r="AF236" i="2"/>
  <c r="B237" i="2"/>
  <c r="E237" i="2"/>
  <c r="H237" i="2"/>
  <c r="K237" i="2"/>
  <c r="N237" i="2"/>
  <c r="Q237" i="2"/>
  <c r="T237" i="2"/>
  <c r="W237" i="2"/>
  <c r="Z237" i="2"/>
  <c r="AC237" i="2"/>
  <c r="AF237" i="2"/>
  <c r="B7" i="3"/>
  <c r="C7" i="3"/>
  <c r="D7" i="3"/>
  <c r="E7" i="3"/>
  <c r="BM7" i="3" s="1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L7" i="3" s="1"/>
  <c r="BA7" i="3"/>
  <c r="BB7" i="3"/>
  <c r="BC7" i="3"/>
  <c r="BD7" i="3"/>
  <c r="BJ7" i="3" s="1"/>
  <c r="BE7" i="3"/>
  <c r="BF7" i="3"/>
  <c r="BG7" i="3"/>
  <c r="BH7" i="3"/>
  <c r="BI7" i="3"/>
  <c r="BP7" i="3"/>
  <c r="BQ7" i="3"/>
  <c r="BR7" i="3"/>
  <c r="BJ8" i="3"/>
  <c r="BK8" i="3"/>
  <c r="BL8" i="3"/>
  <c r="BM8" i="3"/>
  <c r="BN8" i="3"/>
  <c r="BO8" i="3"/>
  <c r="BJ9" i="3"/>
  <c r="BK9" i="3"/>
  <c r="BL9" i="3"/>
  <c r="BM9" i="3"/>
  <c r="BN9" i="3"/>
  <c r="BO9" i="3"/>
  <c r="BJ10" i="3"/>
  <c r="BK10" i="3"/>
  <c r="BL10" i="3"/>
  <c r="BM10" i="3"/>
  <c r="BN10" i="3"/>
  <c r="BO10" i="3"/>
  <c r="B11" i="3"/>
  <c r="C11" i="3"/>
  <c r="D11" i="3"/>
  <c r="E11" i="3"/>
  <c r="F11" i="3"/>
  <c r="G11" i="3"/>
  <c r="H11" i="3"/>
  <c r="I11" i="3"/>
  <c r="BK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J11" i="3" s="1"/>
  <c r="BE11" i="3"/>
  <c r="BF11" i="3"/>
  <c r="BL11" i="3" s="1"/>
  <c r="BG11" i="3"/>
  <c r="BH11" i="3"/>
  <c r="BI11" i="3"/>
  <c r="BM11" i="3"/>
  <c r="BP11" i="3"/>
  <c r="BQ11" i="3"/>
  <c r="BR11" i="3"/>
  <c r="BJ12" i="3"/>
  <c r="BK12" i="3"/>
  <c r="BL12" i="3"/>
  <c r="BM12" i="3"/>
  <c r="BN12" i="3"/>
  <c r="BO12" i="3"/>
  <c r="BJ13" i="3"/>
  <c r="BK13" i="3"/>
  <c r="BL13" i="3"/>
  <c r="BM13" i="3"/>
  <c r="BN13" i="3"/>
  <c r="BO13" i="3"/>
  <c r="BJ14" i="3"/>
  <c r="BK14" i="3"/>
  <c r="BL14" i="3"/>
  <c r="BM14" i="3"/>
  <c r="BN14" i="3"/>
  <c r="BO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J15" i="3" s="1"/>
  <c r="BE15" i="3"/>
  <c r="BF15" i="3"/>
  <c r="BL15" i="3" s="1"/>
  <c r="BG15" i="3"/>
  <c r="BH15" i="3"/>
  <c r="BI15" i="3"/>
  <c r="BK15" i="3"/>
  <c r="BO15" i="3"/>
  <c r="BJ16" i="3"/>
  <c r="BK16" i="3"/>
  <c r="BL16" i="3"/>
  <c r="BM16" i="3"/>
  <c r="BN16" i="3"/>
  <c r="BO16" i="3"/>
  <c r="BP16" i="3"/>
  <c r="BQ16" i="3"/>
  <c r="BR16" i="3"/>
  <c r="BJ17" i="3"/>
  <c r="BK17" i="3"/>
  <c r="BL17" i="3"/>
  <c r="BM17" i="3"/>
  <c r="BN17" i="3"/>
  <c r="BO17" i="3"/>
  <c r="BP17" i="3"/>
  <c r="BP15" i="3" s="1"/>
  <c r="BQ17" i="3"/>
  <c r="BR17" i="3"/>
  <c r="B18" i="3"/>
  <c r="C18" i="3"/>
  <c r="D18" i="3"/>
  <c r="E18" i="3"/>
  <c r="F18" i="3"/>
  <c r="BN18" i="3" s="1"/>
  <c r="G18" i="3"/>
  <c r="H18" i="3"/>
  <c r="I18" i="3"/>
  <c r="BK18" i="3"/>
  <c r="J18" i="3"/>
  <c r="K18" i="3"/>
  <c r="BM18" i="3" s="1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9" i="3"/>
  <c r="BK19" i="3"/>
  <c r="BL19" i="3"/>
  <c r="BM19" i="3"/>
  <c r="BN19" i="3"/>
  <c r="BO19" i="3"/>
  <c r="BP19" i="3"/>
  <c r="BQ19" i="3"/>
  <c r="BR19" i="3"/>
  <c r="BJ20" i="3"/>
  <c r="BK20" i="3"/>
  <c r="BL20" i="3"/>
  <c r="BM20" i="3"/>
  <c r="BN20" i="3"/>
  <c r="BO20" i="3"/>
  <c r="BP20" i="3"/>
  <c r="BP18" i="3"/>
  <c r="BQ20" i="3"/>
  <c r="BR20" i="3"/>
  <c r="B21" i="3"/>
  <c r="C21" i="3"/>
  <c r="D21" i="3"/>
  <c r="E21" i="3"/>
  <c r="F21" i="3"/>
  <c r="G21" i="3"/>
  <c r="H21" i="3"/>
  <c r="I21" i="3"/>
  <c r="BK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J21" i="3" s="1"/>
  <c r="BE21" i="3"/>
  <c r="BF21" i="3"/>
  <c r="BL21" i="3" s="1"/>
  <c r="BG21" i="3"/>
  <c r="BH21" i="3"/>
  <c r="BI21" i="3"/>
  <c r="BM21" i="3"/>
  <c r="BJ22" i="3"/>
  <c r="BK22" i="3"/>
  <c r="BL22" i="3"/>
  <c r="BM22" i="3"/>
  <c r="BN22" i="3"/>
  <c r="BO22" i="3"/>
  <c r="BP22" i="3"/>
  <c r="BQ22" i="3"/>
  <c r="BR22" i="3"/>
  <c r="BJ23" i="3"/>
  <c r="BK23" i="3"/>
  <c r="BL23" i="3"/>
  <c r="BM23" i="3"/>
  <c r="BN23" i="3"/>
  <c r="BO23" i="3"/>
  <c r="BP23" i="3"/>
  <c r="BP21" i="3"/>
  <c r="BQ23" i="3"/>
  <c r="BR23" i="3"/>
  <c r="BJ24" i="3"/>
  <c r="BK24" i="3"/>
  <c r="BL24" i="3"/>
  <c r="BM24" i="3"/>
  <c r="BN24" i="3"/>
  <c r="BO24" i="3"/>
  <c r="BP24" i="3"/>
  <c r="BQ24" i="3"/>
  <c r="BR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BN25" i="3" s="1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J25" i="3" s="1"/>
  <c r="BE25" i="3"/>
  <c r="BK25" i="3" s="1"/>
  <c r="BF25" i="3"/>
  <c r="BG25" i="3"/>
  <c r="BM25" i="3" s="1"/>
  <c r="BH25" i="3"/>
  <c r="BI25" i="3"/>
  <c r="BO25" i="3" s="1"/>
  <c r="BL25" i="3"/>
  <c r="BJ26" i="3"/>
  <c r="BK26" i="3"/>
  <c r="BL26" i="3"/>
  <c r="BM26" i="3"/>
  <c r="BN26" i="3"/>
  <c r="BO26" i="3"/>
  <c r="BP26" i="3"/>
  <c r="BQ26" i="3"/>
  <c r="BR26" i="3"/>
  <c r="BJ27" i="3"/>
  <c r="BK27" i="3"/>
  <c r="BL27" i="3"/>
  <c r="BM27" i="3"/>
  <c r="BN27" i="3"/>
  <c r="BO27" i="3"/>
  <c r="BP27" i="3"/>
  <c r="BQ27" i="3"/>
  <c r="BQ25" i="3" s="1"/>
  <c r="BR27" i="3"/>
  <c r="BJ28" i="3"/>
  <c r="BK28" i="3"/>
  <c r="BL28" i="3"/>
  <c r="BM28" i="3"/>
  <c r="BN28" i="3"/>
  <c r="BO28" i="3"/>
  <c r="BP28" i="3"/>
  <c r="BQ28" i="3"/>
  <c r="BR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L29" i="3"/>
  <c r="BG29" i="3"/>
  <c r="BH29" i="3"/>
  <c r="BN29" i="3" s="1"/>
  <c r="BI29" i="3"/>
  <c r="BJ29" i="3"/>
  <c r="BJ30" i="3"/>
  <c r="BK30" i="3"/>
  <c r="BL30" i="3"/>
  <c r="BM30" i="3"/>
  <c r="BN30" i="3"/>
  <c r="BO30" i="3"/>
  <c r="BP30" i="3"/>
  <c r="BQ30" i="3"/>
  <c r="BR30" i="3"/>
  <c r="BJ31" i="3"/>
  <c r="BK31" i="3"/>
  <c r="BL31" i="3"/>
  <c r="BM31" i="3"/>
  <c r="BN31" i="3"/>
  <c r="BO31" i="3"/>
  <c r="BP31" i="3"/>
  <c r="BQ31" i="3"/>
  <c r="BR31" i="3"/>
  <c r="BJ32" i="3"/>
  <c r="BK32" i="3"/>
  <c r="BL32" i="3"/>
  <c r="BM32" i="3"/>
  <c r="BN32" i="3"/>
  <c r="BO32" i="3"/>
  <c r="BP32" i="3"/>
  <c r="BQ32" i="3"/>
  <c r="BR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L33" i="3" s="1"/>
  <c r="BA33" i="3"/>
  <c r="BB33" i="3"/>
  <c r="BC33" i="3"/>
  <c r="BD33" i="3"/>
  <c r="BJ33" i="3" s="1"/>
  <c r="BE33" i="3"/>
  <c r="BF33" i="3"/>
  <c r="BG33" i="3"/>
  <c r="BH33" i="3"/>
  <c r="BI33" i="3"/>
  <c r="BO33" i="3" s="1"/>
  <c r="BJ34" i="3"/>
  <c r="BK34" i="3"/>
  <c r="BL34" i="3"/>
  <c r="BM34" i="3"/>
  <c r="BN34" i="3"/>
  <c r="BO34" i="3"/>
  <c r="BP34" i="3"/>
  <c r="BQ34" i="3"/>
  <c r="BR34" i="3"/>
  <c r="BJ35" i="3"/>
  <c r="BK35" i="3"/>
  <c r="BL35" i="3"/>
  <c r="BM35" i="3"/>
  <c r="BN35" i="3"/>
  <c r="BO35" i="3"/>
  <c r="BP35" i="3"/>
  <c r="BQ35" i="3"/>
  <c r="BR35" i="3"/>
  <c r="BJ36" i="3"/>
  <c r="BK36" i="3"/>
  <c r="BL36" i="3"/>
  <c r="BM36" i="3"/>
  <c r="BN36" i="3"/>
  <c r="BO36" i="3"/>
  <c r="BP36" i="3"/>
  <c r="BQ36" i="3"/>
  <c r="BR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L37" i="3"/>
  <c r="BG37" i="3"/>
  <c r="BH37" i="3"/>
  <c r="BI37" i="3"/>
  <c r="BJ37" i="3"/>
  <c r="BN37" i="3"/>
  <c r="BJ38" i="3"/>
  <c r="BK38" i="3"/>
  <c r="BL38" i="3"/>
  <c r="BM38" i="3"/>
  <c r="BN38" i="3"/>
  <c r="BO38" i="3"/>
  <c r="BP38" i="3"/>
  <c r="BQ38" i="3"/>
  <c r="BR38" i="3"/>
  <c r="BJ39" i="3"/>
  <c r="BK39" i="3"/>
  <c r="BL39" i="3"/>
  <c r="BM39" i="3"/>
  <c r="BN39" i="3"/>
  <c r="BO39" i="3"/>
  <c r="BP39" i="3"/>
  <c r="BQ39" i="3"/>
  <c r="BR39" i="3"/>
  <c r="BJ40" i="3"/>
  <c r="BK40" i="3"/>
  <c r="BL40" i="3"/>
  <c r="BM40" i="3"/>
  <c r="BN40" i="3"/>
  <c r="BO40" i="3"/>
  <c r="BP40" i="3"/>
  <c r="BQ40" i="3"/>
  <c r="BR40" i="3"/>
  <c r="B41" i="3"/>
  <c r="C41" i="3"/>
  <c r="D41" i="3"/>
  <c r="E41" i="3"/>
  <c r="F41" i="3"/>
  <c r="BN41" i="3" s="1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L41" i="3"/>
  <c r="BG41" i="3"/>
  <c r="BH41" i="3"/>
  <c r="BI41" i="3"/>
  <c r="BJ41" i="3"/>
  <c r="BJ42" i="3"/>
  <c r="BK42" i="3"/>
  <c r="BL42" i="3"/>
  <c r="BM42" i="3"/>
  <c r="BN42" i="3"/>
  <c r="BO42" i="3"/>
  <c r="BP42" i="3"/>
  <c r="BQ42" i="3"/>
  <c r="BR42" i="3"/>
  <c r="BJ43" i="3"/>
  <c r="BK43" i="3"/>
  <c r="BL43" i="3"/>
  <c r="BM43" i="3"/>
  <c r="BN43" i="3"/>
  <c r="BO43" i="3"/>
  <c r="BP43" i="3"/>
  <c r="BQ43" i="3"/>
  <c r="BQ41" i="3"/>
  <c r="BR43" i="3"/>
  <c r="BJ44" i="3"/>
  <c r="BK44" i="3"/>
  <c r="BL44" i="3"/>
  <c r="BM44" i="3"/>
  <c r="BN44" i="3"/>
  <c r="BO44" i="3"/>
  <c r="BP44" i="3"/>
  <c r="BQ44" i="3"/>
  <c r="BR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L45" i="3"/>
  <c r="BA45" i="3"/>
  <c r="BB45" i="3"/>
  <c r="BC45" i="3"/>
  <c r="BD45" i="3"/>
  <c r="BJ45" i="3" s="1"/>
  <c r="BE45" i="3"/>
  <c r="BF45" i="3"/>
  <c r="BG45" i="3"/>
  <c r="BH45" i="3"/>
  <c r="BI45" i="3"/>
  <c r="BO45" i="3" s="1"/>
  <c r="BJ46" i="3"/>
  <c r="BK46" i="3"/>
  <c r="BL46" i="3"/>
  <c r="BM46" i="3"/>
  <c r="BN46" i="3"/>
  <c r="BO46" i="3"/>
  <c r="BP46" i="3"/>
  <c r="BQ46" i="3"/>
  <c r="BR46" i="3"/>
  <c r="BJ47" i="3"/>
  <c r="BK47" i="3"/>
  <c r="BL47" i="3"/>
  <c r="BM47" i="3"/>
  <c r="BN47" i="3"/>
  <c r="BO47" i="3"/>
  <c r="BP47" i="3"/>
  <c r="BQ47" i="3"/>
  <c r="BR47" i="3"/>
  <c r="BJ48" i="3"/>
  <c r="BK48" i="3"/>
  <c r="BL48" i="3"/>
  <c r="BM48" i="3"/>
  <c r="BN48" i="3"/>
  <c r="BO48" i="3"/>
  <c r="BP48" i="3"/>
  <c r="BQ48" i="3"/>
  <c r="BR48" i="3"/>
  <c r="B49" i="3"/>
  <c r="C49" i="3"/>
  <c r="D49" i="3"/>
  <c r="E49" i="3"/>
  <c r="F49" i="3"/>
  <c r="G49" i="3"/>
  <c r="H49" i="3"/>
  <c r="I49" i="3"/>
  <c r="J49" i="3"/>
  <c r="K49" i="3"/>
  <c r="L49" i="3"/>
  <c r="M49" i="3"/>
  <c r="BO49" i="3" s="1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J49" i="3"/>
  <c r="BE49" i="3"/>
  <c r="BF49" i="3"/>
  <c r="BG49" i="3"/>
  <c r="BH49" i="3"/>
  <c r="BI49" i="3"/>
  <c r="BL49" i="3"/>
  <c r="BJ50" i="3"/>
  <c r="BK50" i="3"/>
  <c r="BL50" i="3"/>
  <c r="BM50" i="3"/>
  <c r="BN50" i="3"/>
  <c r="BO50" i="3"/>
  <c r="BP50" i="3"/>
  <c r="BQ50" i="3"/>
  <c r="BR50" i="3"/>
  <c r="BJ51" i="3"/>
  <c r="BK51" i="3"/>
  <c r="BL51" i="3"/>
  <c r="BM51" i="3"/>
  <c r="BN51" i="3"/>
  <c r="BO51" i="3"/>
  <c r="BP51" i="3"/>
  <c r="BQ51" i="3"/>
  <c r="BR51" i="3"/>
  <c r="BJ52" i="3"/>
  <c r="BK52" i="3"/>
  <c r="BL52" i="3"/>
  <c r="BM52" i="3"/>
  <c r="BN52" i="3"/>
  <c r="BO52" i="3"/>
  <c r="BP52" i="3"/>
  <c r="BQ52" i="3"/>
  <c r="BR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J53" i="3" s="1"/>
  <c r="BE53" i="3"/>
  <c r="BF53" i="3"/>
  <c r="BL53" i="3" s="1"/>
  <c r="BG53" i="3"/>
  <c r="BH53" i="3"/>
  <c r="BI53" i="3"/>
  <c r="BO53" i="3" s="1"/>
  <c r="BN53" i="3"/>
  <c r="BJ54" i="3"/>
  <c r="BK54" i="3"/>
  <c r="BL54" i="3"/>
  <c r="BM54" i="3"/>
  <c r="BN54" i="3"/>
  <c r="BO54" i="3"/>
  <c r="BP54" i="3"/>
  <c r="BQ54" i="3"/>
  <c r="BR54" i="3"/>
  <c r="BJ55" i="3"/>
  <c r="BK55" i="3"/>
  <c r="BL55" i="3"/>
  <c r="BM55" i="3"/>
  <c r="BN55" i="3"/>
  <c r="BO55" i="3"/>
  <c r="BP55" i="3"/>
  <c r="BQ55" i="3"/>
  <c r="BQ53" i="3"/>
  <c r="BR55" i="3"/>
  <c r="BJ56" i="3"/>
  <c r="BK56" i="3"/>
  <c r="BL56" i="3"/>
  <c r="BM56" i="3"/>
  <c r="BN56" i="3"/>
  <c r="BO56" i="3"/>
  <c r="BP56" i="3"/>
  <c r="BQ56" i="3"/>
  <c r="BR56" i="3"/>
  <c r="BR53" i="3" s="1"/>
  <c r="B58" i="3"/>
  <c r="C58" i="3"/>
  <c r="D58" i="3"/>
  <c r="E58" i="3"/>
  <c r="F58" i="3"/>
  <c r="G58" i="3"/>
  <c r="H58" i="3"/>
  <c r="I58" i="3"/>
  <c r="J58" i="3"/>
  <c r="K58" i="3"/>
  <c r="BM58" i="3" s="1"/>
  <c r="L58" i="3"/>
  <c r="M58" i="3"/>
  <c r="BO58" i="3" s="1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J58" i="3"/>
  <c r="BE58" i="3"/>
  <c r="BF58" i="3"/>
  <c r="BG58" i="3"/>
  <c r="BH58" i="3"/>
  <c r="BI58" i="3"/>
  <c r="BL58" i="3"/>
  <c r="BJ59" i="3"/>
  <c r="BK59" i="3"/>
  <c r="BL59" i="3"/>
  <c r="BM59" i="3"/>
  <c r="BN59" i="3"/>
  <c r="BO59" i="3"/>
  <c r="BP59" i="3"/>
  <c r="BQ59" i="3"/>
  <c r="BQ58" i="3" s="1"/>
  <c r="BR59" i="3"/>
  <c r="BJ60" i="3"/>
  <c r="BK60" i="3"/>
  <c r="BL60" i="3"/>
  <c r="BM60" i="3"/>
  <c r="BN60" i="3"/>
  <c r="BO60" i="3"/>
  <c r="BP60" i="3"/>
  <c r="BP58" i="3" s="1"/>
  <c r="BQ60" i="3"/>
  <c r="BR60" i="3"/>
  <c r="BR58" i="3" s="1"/>
  <c r="BJ61" i="3"/>
  <c r="BK61" i="3"/>
  <c r="BL61" i="3"/>
  <c r="BM61" i="3"/>
  <c r="BN61" i="3"/>
  <c r="BO61" i="3"/>
  <c r="BP61" i="3"/>
  <c r="BQ61" i="3"/>
  <c r="BR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J62" i="3" s="1"/>
  <c r="BE62" i="3"/>
  <c r="BF62" i="3"/>
  <c r="BL62" i="3" s="1"/>
  <c r="BG62" i="3"/>
  <c r="BM62" i="3" s="1"/>
  <c r="BH62" i="3"/>
  <c r="BI62" i="3"/>
  <c r="BK62" i="3"/>
  <c r="BO62" i="3"/>
  <c r="BJ63" i="3"/>
  <c r="BK63" i="3"/>
  <c r="BL63" i="3"/>
  <c r="BM63" i="3"/>
  <c r="BN63" i="3"/>
  <c r="BO63" i="3"/>
  <c r="BP63" i="3"/>
  <c r="BQ63" i="3"/>
  <c r="BR63" i="3"/>
  <c r="BJ64" i="3"/>
  <c r="BK64" i="3"/>
  <c r="BL64" i="3"/>
  <c r="BM64" i="3"/>
  <c r="BN64" i="3"/>
  <c r="BO64" i="3"/>
  <c r="BP64" i="3"/>
  <c r="BQ64" i="3"/>
  <c r="BR64" i="3"/>
  <c r="BJ65" i="3"/>
  <c r="BK65" i="3"/>
  <c r="BL65" i="3"/>
  <c r="BM65" i="3"/>
  <c r="BN65" i="3"/>
  <c r="BO65" i="3"/>
  <c r="BP65" i="3"/>
  <c r="BQ65" i="3"/>
  <c r="BR65" i="3"/>
  <c r="B66" i="3"/>
  <c r="C66" i="3"/>
  <c r="D66" i="3"/>
  <c r="E66" i="3"/>
  <c r="F66" i="3"/>
  <c r="G66" i="3"/>
  <c r="H66" i="3"/>
  <c r="I66" i="3"/>
  <c r="J66" i="3"/>
  <c r="K66" i="3"/>
  <c r="BM66" i="3" s="1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J66" i="3"/>
  <c r="BE66" i="3"/>
  <c r="BF66" i="3"/>
  <c r="BG66" i="3"/>
  <c r="BH66" i="3"/>
  <c r="BI66" i="3"/>
  <c r="BL66" i="3"/>
  <c r="BJ67" i="3"/>
  <c r="BK67" i="3"/>
  <c r="BL67" i="3"/>
  <c r="BM67" i="3"/>
  <c r="BN67" i="3"/>
  <c r="BO67" i="3"/>
  <c r="BP67" i="3"/>
  <c r="BQ67" i="3"/>
  <c r="BQ66" i="3" s="1"/>
  <c r="BR67" i="3"/>
  <c r="BJ68" i="3"/>
  <c r="BK68" i="3"/>
  <c r="BL68" i="3"/>
  <c r="BM68" i="3"/>
  <c r="BN68" i="3"/>
  <c r="BO68" i="3"/>
  <c r="BP68" i="3"/>
  <c r="BQ68" i="3"/>
  <c r="BR68" i="3"/>
  <c r="BJ69" i="3"/>
  <c r="BK69" i="3"/>
  <c r="BL69" i="3"/>
  <c r="BM69" i="3"/>
  <c r="BN69" i="3"/>
  <c r="BO69" i="3"/>
  <c r="BP69" i="3"/>
  <c r="BP66" i="3" s="1"/>
  <c r="BQ69" i="3"/>
  <c r="BR69" i="3"/>
  <c r="BJ70" i="3"/>
  <c r="BK70" i="3"/>
  <c r="BL70" i="3"/>
  <c r="BM70" i="3"/>
  <c r="BN70" i="3"/>
  <c r="BO70" i="3"/>
  <c r="BP70" i="3"/>
  <c r="BQ70" i="3"/>
  <c r="BR70" i="3"/>
  <c r="BJ71" i="3"/>
  <c r="BK71" i="3"/>
  <c r="BL71" i="3"/>
  <c r="BM71" i="3"/>
  <c r="BN71" i="3"/>
  <c r="BO71" i="3"/>
  <c r="BP71" i="3"/>
  <c r="BQ71" i="3"/>
  <c r="BR71" i="3"/>
  <c r="I63" i="8"/>
  <c r="J63" i="8"/>
  <c r="K63" i="8"/>
  <c r="C64" i="8"/>
  <c r="E64" i="8"/>
  <c r="F64" i="8"/>
  <c r="G64" i="8"/>
  <c r="H64" i="8"/>
  <c r="I64" i="8"/>
  <c r="B70" i="8"/>
  <c r="L70" i="8" s="1"/>
  <c r="I70" i="8"/>
  <c r="J70" i="8"/>
  <c r="K70" i="8"/>
  <c r="F78" i="8"/>
  <c r="G78" i="8"/>
  <c r="H78" i="8"/>
  <c r="I78" i="8"/>
  <c r="J78" i="8"/>
  <c r="K78" i="8"/>
  <c r="C86" i="8"/>
  <c r="D86" i="8"/>
  <c r="E86" i="8"/>
  <c r="F86" i="8"/>
  <c r="G86" i="8"/>
  <c r="H86" i="8"/>
  <c r="I86" i="8"/>
  <c r="J86" i="8"/>
  <c r="K86" i="8"/>
  <c r="J90" i="8"/>
  <c r="K94" i="8"/>
  <c r="B102" i="8"/>
  <c r="C102" i="8"/>
  <c r="D102" i="8"/>
  <c r="F102" i="8"/>
  <c r="H102" i="8"/>
  <c r="I102" i="8"/>
  <c r="J102" i="8"/>
  <c r="K102" i="8"/>
  <c r="J107" i="8"/>
  <c r="J111" i="8"/>
  <c r="K111" i="8"/>
  <c r="B222" i="8"/>
  <c r="D222" i="8"/>
  <c r="D123" i="8" s="1"/>
  <c r="D236" i="8" s="1"/>
  <c r="F222" i="8"/>
  <c r="F123" i="8" s="1"/>
  <c r="H222" i="8"/>
  <c r="H123" i="8" s="1"/>
  <c r="J222" i="8"/>
  <c r="J123" i="8" s="1"/>
  <c r="C222" i="8"/>
  <c r="G222" i="8"/>
  <c r="G123" i="8"/>
  <c r="K222" i="8"/>
  <c r="K123" i="8"/>
  <c r="E222" i="8"/>
  <c r="E123" i="8"/>
  <c r="L223" i="8"/>
  <c r="L183" i="8"/>
  <c r="I222" i="8"/>
  <c r="I123" i="8"/>
  <c r="L124" i="8"/>
  <c r="K210" i="8"/>
  <c r="K213" i="8" s="1"/>
  <c r="I210" i="8"/>
  <c r="G210" i="8"/>
  <c r="G213" i="8" s="1"/>
  <c r="E210" i="8"/>
  <c r="C18" i="8"/>
  <c r="L226" i="8"/>
  <c r="L18" i="8"/>
  <c r="L3" i="8" s="1"/>
  <c r="H210" i="8"/>
  <c r="D210" i="8"/>
  <c r="D213" i="8" s="1"/>
  <c r="D206" i="8" s="1"/>
  <c r="D7" i="8" s="1"/>
  <c r="F210" i="8"/>
  <c r="J210" i="8"/>
  <c r="C122" i="8"/>
  <c r="E122" i="8"/>
  <c r="G122" i="8"/>
  <c r="I122" i="8"/>
  <c r="K122" i="8"/>
  <c r="K236" i="8" s="1"/>
  <c r="B122" i="8"/>
  <c r="F122" i="8"/>
  <c r="J122" i="8"/>
  <c r="L218" i="8"/>
  <c r="L182" i="8" s="1"/>
  <c r="L166" i="8"/>
  <c r="D122" i="8"/>
  <c r="B212" i="7"/>
  <c r="B213" i="7" s="1"/>
  <c r="B206" i="7"/>
  <c r="D212" i="7"/>
  <c r="D213" i="7"/>
  <c r="D206" i="7" s="1"/>
  <c r="F212" i="7"/>
  <c r="F213" i="7" s="1"/>
  <c r="F206" i="7"/>
  <c r="H212" i="7"/>
  <c r="H213" i="7"/>
  <c r="H206" i="7" s="1"/>
  <c r="J212" i="7"/>
  <c r="J213" i="7" s="1"/>
  <c r="J206" i="7"/>
  <c r="C212" i="7"/>
  <c r="C213" i="7"/>
  <c r="C206" i="7" s="1"/>
  <c r="G212" i="7"/>
  <c r="G213" i="7" s="1"/>
  <c r="G206" i="7"/>
  <c r="K212" i="7"/>
  <c r="K213" i="7"/>
  <c r="K206" i="7" s="1"/>
  <c r="E212" i="7"/>
  <c r="E213" i="7" s="1"/>
  <c r="E206" i="7"/>
  <c r="L94" i="7"/>
  <c r="L86" i="7"/>
  <c r="L78" i="7"/>
  <c r="L53" i="7"/>
  <c r="L87" i="6"/>
  <c r="L78" i="6"/>
  <c r="L70" i="6"/>
  <c r="L62" i="6"/>
  <c r="L54" i="6"/>
  <c r="L39" i="6"/>
  <c r="L210" i="7"/>
  <c r="L90" i="7"/>
  <c r="L82" i="7"/>
  <c r="L74" i="7"/>
  <c r="L91" i="6"/>
  <c r="L83" i="6"/>
  <c r="L74" i="6"/>
  <c r="L66" i="6"/>
  <c r="L58" i="6"/>
  <c r="L50" i="6"/>
  <c r="L122" i="8"/>
  <c r="D173" i="2"/>
  <c r="B111" i="8"/>
  <c r="B78" i="8"/>
  <c r="H70" i="8"/>
  <c r="C63" i="8"/>
  <c r="E78" i="8"/>
  <c r="K115" i="8"/>
  <c r="G107" i="8"/>
  <c r="K90" i="8"/>
  <c r="G74" i="8"/>
  <c r="J94" i="8"/>
  <c r="I111" i="8"/>
  <c r="H98" i="8"/>
  <c r="B67" i="8"/>
  <c r="L67" i="8" s="1"/>
  <c r="B94" i="8"/>
  <c r="B63" i="8"/>
  <c r="L63" i="8"/>
  <c r="D51" i="2"/>
  <c r="H55" i="8"/>
  <c r="K54" i="8"/>
  <c r="C55" i="8"/>
  <c r="D54" i="8"/>
  <c r="D78" i="8"/>
  <c r="B74" i="8"/>
  <c r="E56" i="8"/>
  <c r="E211" i="8" s="1"/>
  <c r="E213" i="8"/>
  <c r="E206" i="8" s="1"/>
  <c r="E7" i="8" s="1"/>
  <c r="J56" i="8"/>
  <c r="J211" i="8"/>
  <c r="J213" i="8" s="1"/>
  <c r="J206" i="8"/>
  <c r="J7" i="8" s="1"/>
  <c r="G55" i="8"/>
  <c r="G56" i="8"/>
  <c r="G211" i="8"/>
  <c r="G206" i="8"/>
  <c r="G7" i="8" s="1"/>
  <c r="H54" i="8"/>
  <c r="F55" i="8"/>
  <c r="F56" i="8"/>
  <c r="D56" i="8"/>
  <c r="I56" i="8"/>
  <c r="G54" i="8"/>
  <c r="G53" i="8" s="1"/>
  <c r="D55" i="8"/>
  <c r="H56" i="8"/>
  <c r="H211" i="8" s="1"/>
  <c r="H213" i="8" s="1"/>
  <c r="H206" i="8" s="1"/>
  <c r="H7" i="8" s="1"/>
  <c r="C56" i="8"/>
  <c r="C211" i="8"/>
  <c r="I54" i="8"/>
  <c r="K55" i="8"/>
  <c r="J55" i="8"/>
  <c r="E55" i="8"/>
  <c r="C54" i="8"/>
  <c r="C53" i="8" s="1"/>
  <c r="E54" i="8"/>
  <c r="F54" i="8"/>
  <c r="F53" i="8" s="1"/>
  <c r="F236" i="8" s="1"/>
  <c r="I55" i="8"/>
  <c r="D175" i="2"/>
  <c r="AF24" i="2"/>
  <c r="AH24" i="2"/>
  <c r="AJ24" i="2" s="1"/>
  <c r="D24" i="2"/>
  <c r="D134" i="2"/>
  <c r="D93" i="2"/>
  <c r="G47" i="2"/>
  <c r="AF38" i="2"/>
  <c r="AH38" i="2" s="1"/>
  <c r="AJ38" i="2"/>
  <c r="AF220" i="2"/>
  <c r="AH220" i="2"/>
  <c r="AJ220" i="2" s="1"/>
  <c r="AF119" i="2"/>
  <c r="AH119" i="2" s="1"/>
  <c r="AJ119" i="2"/>
  <c r="D117" i="2"/>
  <c r="D106" i="2"/>
  <c r="D135" i="2"/>
  <c r="J54" i="8"/>
  <c r="J53" i="8" s="1"/>
  <c r="J234" i="8" s="1"/>
  <c r="K56" i="8"/>
  <c r="K211" i="8"/>
  <c r="K206" i="8"/>
  <c r="K7" i="8" s="1"/>
  <c r="B55" i="8"/>
  <c r="L55" i="8" s="1"/>
  <c r="B54" i="8"/>
  <c r="B56" i="8"/>
  <c r="L56" i="8"/>
  <c r="D184" i="2"/>
  <c r="D169" i="2"/>
  <c r="AG169" i="2" s="1"/>
  <c r="D123" i="2"/>
  <c r="J23" i="2"/>
  <c r="B3" i="8"/>
  <c r="D63" i="2"/>
  <c r="AH63" i="2"/>
  <c r="AJ63" i="2" s="1"/>
  <c r="D164" i="2"/>
  <c r="AF115" i="2"/>
  <c r="AH115" i="2" s="1"/>
  <c r="AJ115" i="2" s="1"/>
  <c r="AF70" i="2"/>
  <c r="AH70" i="2"/>
  <c r="AJ70" i="2" s="1"/>
  <c r="AF121" i="2"/>
  <c r="AH121" i="2" s="1"/>
  <c r="AJ121" i="2" s="1"/>
  <c r="AH124" i="2"/>
  <c r="AJ124" i="2" s="1"/>
  <c r="AF189" i="2"/>
  <c r="AH189" i="2" s="1"/>
  <c r="AJ189" i="2" s="1"/>
  <c r="AH55" i="2"/>
  <c r="AJ55" i="2" s="1"/>
  <c r="AF37" i="2"/>
  <c r="AH37" i="2" s="1"/>
  <c r="AJ37" i="2"/>
  <c r="AH211" i="2"/>
  <c r="D36" i="2"/>
  <c r="AF36" i="2"/>
  <c r="AH36" i="2"/>
  <c r="AJ36" i="2" s="1"/>
  <c r="D34" i="2"/>
  <c r="D23" i="2"/>
  <c r="AF23" i="2"/>
  <c r="AH23" i="2"/>
  <c r="AJ23" i="2" s="1"/>
  <c r="AF22" i="2"/>
  <c r="AH22" i="2" s="1"/>
  <c r="AJ22" i="2" s="1"/>
  <c r="AF174" i="2"/>
  <c r="AH174" i="2" s="1"/>
  <c r="AJ174" i="2" s="1"/>
  <c r="D101" i="2"/>
  <c r="AH101" i="2"/>
  <c r="D99" i="2"/>
  <c r="AH99" i="2"/>
  <c r="AJ99" i="2" s="1"/>
  <c r="AF98" i="2"/>
  <c r="AH98" i="2" s="1"/>
  <c r="AJ98" i="2" s="1"/>
  <c r="D95" i="2"/>
  <c r="D91" i="2"/>
  <c r="D89" i="2"/>
  <c r="D60" i="2"/>
  <c r="AH60" i="2"/>
  <c r="D58" i="2"/>
  <c r="AH57" i="2"/>
  <c r="AJ57" i="2" s="1"/>
  <c r="AF54" i="2"/>
  <c r="AH54" i="2" s="1"/>
  <c r="AJ54" i="2"/>
  <c r="D43" i="2"/>
  <c r="J205" i="2"/>
  <c r="D197" i="2"/>
  <c r="D136" i="2"/>
  <c r="AF130" i="2"/>
  <c r="AH130" i="2" s="1"/>
  <c r="AJ130" i="2" s="1"/>
  <c r="AH116" i="2"/>
  <c r="D110" i="2"/>
  <c r="AF39" i="2"/>
  <c r="AH39" i="2"/>
  <c r="AJ39" i="2" s="1"/>
  <c r="G39" i="2"/>
  <c r="AG39" i="2" s="1"/>
  <c r="G30" i="2"/>
  <c r="D16" i="2"/>
  <c r="AH134" i="2"/>
  <c r="AJ134" i="2" s="1"/>
  <c r="G134" i="2"/>
  <c r="G125" i="2"/>
  <c r="G117" i="2"/>
  <c r="D201" i="2"/>
  <c r="D182" i="2"/>
  <c r="AF120" i="2"/>
  <c r="AH120" i="2" s="1"/>
  <c r="AJ120" i="2" s="1"/>
  <c r="G93" i="2"/>
  <c r="AF78" i="2"/>
  <c r="AH78" i="2" s="1"/>
  <c r="AJ78" i="2"/>
  <c r="AF102" i="2"/>
  <c r="AH102" i="2" s="1"/>
  <c r="AJ102" i="2"/>
  <c r="J96" i="2"/>
  <c r="D92" i="2"/>
  <c r="AF72" i="2"/>
  <c r="AH72" i="2" s="1"/>
  <c r="AJ72" i="2"/>
  <c r="AF65" i="2"/>
  <c r="AH65" i="2"/>
  <c r="AJ65" i="2" s="1"/>
  <c r="AF216" i="2"/>
  <c r="AH216" i="2" s="1"/>
  <c r="AJ216" i="2"/>
  <c r="D185" i="2"/>
  <c r="AF185" i="2"/>
  <c r="AH185" i="2" s="1"/>
  <c r="AJ185" i="2" s="1"/>
  <c r="AF56" i="2"/>
  <c r="AH56" i="2" s="1"/>
  <c r="AJ56" i="2" s="1"/>
  <c r="AF33" i="2"/>
  <c r="AH33" i="2"/>
  <c r="AJ33" i="2" s="1"/>
  <c r="AF29" i="2"/>
  <c r="AH29" i="2" s="1"/>
  <c r="AJ29" i="2" s="1"/>
  <c r="AF129" i="2"/>
  <c r="AH129" i="2" s="1"/>
  <c r="AJ129" i="2"/>
  <c r="AH195" i="2"/>
  <c r="AJ195" i="2" s="1"/>
  <c r="AF194" i="2"/>
  <c r="AH194" i="2" s="1"/>
  <c r="AJ194" i="2" s="1"/>
  <c r="AH52" i="2"/>
  <c r="AJ52" i="2" s="1"/>
  <c r="AF166" i="2"/>
  <c r="AH166" i="2" s="1"/>
  <c r="AJ166" i="2" s="1"/>
  <c r="G166" i="2"/>
  <c r="AG166" i="2" s="1"/>
  <c r="D112" i="2"/>
  <c r="AF106" i="2"/>
  <c r="AH106" i="2" s="1"/>
  <c r="AJ106" i="2" s="1"/>
  <c r="AH92" i="2"/>
  <c r="AF90" i="2"/>
  <c r="AH90" i="2" s="1"/>
  <c r="AJ90" i="2"/>
  <c r="AF77" i="2"/>
  <c r="AH77" i="2"/>
  <c r="AJ77" i="2" s="1"/>
  <c r="AF71" i="2"/>
  <c r="AH71" i="2" s="1"/>
  <c r="AJ71" i="2"/>
  <c r="AF69" i="2"/>
  <c r="AH69" i="2"/>
  <c r="AJ69" i="2" s="1"/>
  <c r="AF62" i="2"/>
  <c r="AH62" i="2" s="1"/>
  <c r="AJ62" i="2"/>
  <c r="AH61" i="2"/>
  <c r="AJ61" i="2" s="1"/>
  <c r="D41" i="2"/>
  <c r="AF41" i="2"/>
  <c r="AH41" i="2"/>
  <c r="AJ41" i="2" s="1"/>
  <c r="AH210" i="2"/>
  <c r="AJ210" i="2" s="1"/>
  <c r="AG194" i="2"/>
  <c r="AF209" i="2"/>
  <c r="AH209" i="2" s="1"/>
  <c r="AJ209" i="2"/>
  <c r="AF192" i="2"/>
  <c r="AH192" i="2" s="1"/>
  <c r="AJ192" i="2"/>
  <c r="D179" i="2"/>
  <c r="AF164" i="2"/>
  <c r="AH164" i="2" s="1"/>
  <c r="AJ164" i="2" s="1"/>
  <c r="D163" i="2"/>
  <c r="AF163" i="2"/>
  <c r="AH163" i="2" s="1"/>
  <c r="AJ163" i="2"/>
  <c r="D137" i="2"/>
  <c r="AF137" i="2"/>
  <c r="AH137" i="2" s="1"/>
  <c r="AJ137" i="2" s="1"/>
  <c r="AF91" i="2"/>
  <c r="AH91" i="2" s="1"/>
  <c r="AJ91" i="2"/>
  <c r="AF89" i="2"/>
  <c r="AH89" i="2"/>
  <c r="AF88" i="2"/>
  <c r="AH88" i="2" s="1"/>
  <c r="AK88" i="2"/>
  <c r="AF66" i="2"/>
  <c r="AH66" i="2"/>
  <c r="AJ66" i="2" s="1"/>
  <c r="AF50" i="2"/>
  <c r="AH50" i="2" s="1"/>
  <c r="AJ50" i="2"/>
  <c r="AH49" i="2"/>
  <c r="AJ49" i="2" s="1"/>
  <c r="D46" i="2"/>
  <c r="AG46" i="2" s="1"/>
  <c r="AH46" i="2"/>
  <c r="AJ46" i="2" s="1"/>
  <c r="AF34" i="2"/>
  <c r="AH34" i="2" s="1"/>
  <c r="AJ34" i="2" s="1"/>
  <c r="AG28" i="2"/>
  <c r="AG27" i="2"/>
  <c r="D26" i="2"/>
  <c r="AG26" i="2"/>
  <c r="P20" i="2"/>
  <c r="AF20" i="2"/>
  <c r="AH20" i="2"/>
  <c r="AJ20" i="2" s="1"/>
  <c r="D19" i="2"/>
  <c r="AF19" i="2"/>
  <c r="AH19" i="2"/>
  <c r="AJ19" i="2" s="1"/>
  <c r="D18" i="2"/>
  <c r="G16" i="2"/>
  <c r="AF16" i="2"/>
  <c r="AH16" i="2"/>
  <c r="AF14" i="2"/>
  <c r="AH14" i="2" s="1"/>
  <c r="AJ14" i="2" s="1"/>
  <c r="AF193" i="2"/>
  <c r="AH193" i="2" s="1"/>
  <c r="AJ193" i="2" s="1"/>
  <c r="AF224" i="2"/>
  <c r="AH224" i="2"/>
  <c r="AJ224" i="2" s="1"/>
  <c r="AF223" i="2"/>
  <c r="AH223" i="2" s="1"/>
  <c r="AJ223" i="2" s="1"/>
  <c r="AF221" i="2"/>
  <c r="AH221" i="2"/>
  <c r="AJ221" i="2" s="1"/>
  <c r="AF203" i="2"/>
  <c r="AH203" i="2" s="1"/>
  <c r="AJ203" i="2" s="1"/>
  <c r="J203" i="2"/>
  <c r="AF202" i="2"/>
  <c r="AH202" i="2" s="1"/>
  <c r="AJ202" i="2"/>
  <c r="AF201" i="2"/>
  <c r="AH201" i="2" s="1"/>
  <c r="AJ201" i="2"/>
  <c r="AF197" i="2"/>
  <c r="AH197" i="2" s="1"/>
  <c r="AJ197" i="2" s="1"/>
  <c r="D196" i="2"/>
  <c r="AF196" i="2"/>
  <c r="AH196" i="2" s="1"/>
  <c r="AJ196" i="2"/>
  <c r="AF184" i="2"/>
  <c r="AH184" i="2"/>
  <c r="AJ184" i="2" s="1"/>
  <c r="AF180" i="2"/>
  <c r="AH180" i="2" s="1"/>
  <c r="AJ180" i="2"/>
  <c r="D170" i="2"/>
  <c r="D133" i="2"/>
  <c r="AH133" i="2"/>
  <c r="AF132" i="2"/>
  <c r="AH132" i="2" s="1"/>
  <c r="AJ132" i="2" s="1"/>
  <c r="AH214" i="2"/>
  <c r="AJ214" i="2" s="1"/>
  <c r="D207" i="2"/>
  <c r="AG207" i="2" s="1"/>
  <c r="AF206" i="2"/>
  <c r="AH206" i="2"/>
  <c r="AJ206" i="2" s="1"/>
  <c r="AF191" i="2"/>
  <c r="AH191" i="2" s="1"/>
  <c r="AJ191" i="2" s="1"/>
  <c r="D128" i="2"/>
  <c r="AH128" i="2"/>
  <c r="AJ128" i="2" s="1"/>
  <c r="AF127" i="2"/>
  <c r="AH127" i="2" s="1"/>
  <c r="AJ127" i="2" s="1"/>
  <c r="AH118" i="2"/>
  <c r="AJ118" i="2" s="1"/>
  <c r="AF107" i="2"/>
  <c r="AH107" i="2" s="1"/>
  <c r="AJ107" i="2"/>
  <c r="D44" i="2"/>
  <c r="AF44" i="2"/>
  <c r="AH44" i="2"/>
  <c r="AJ44" i="2" s="1"/>
  <c r="AF141" i="2"/>
  <c r="AH141" i="2" s="1"/>
  <c r="AJ141" i="2" s="1"/>
  <c r="AF74" i="2"/>
  <c r="AH74" i="2" s="1"/>
  <c r="AJ74" i="2" s="1"/>
  <c r="D208" i="2"/>
  <c r="AF208" i="2"/>
  <c r="AH208" i="2" s="1"/>
  <c r="AJ208" i="2"/>
  <c r="AF207" i="2"/>
  <c r="AH207" i="2"/>
  <c r="AJ207" i="2" s="1"/>
  <c r="D183" i="2"/>
  <c r="AF183" i="2"/>
  <c r="AH183" i="2"/>
  <c r="AJ183" i="2" s="1"/>
  <c r="AF181" i="2"/>
  <c r="AH181" i="2" s="1"/>
  <c r="AJ181" i="2" s="1"/>
  <c r="AF178" i="2"/>
  <c r="AH178" i="2" s="1"/>
  <c r="AJ178" i="2" s="1"/>
  <c r="AH176" i="2"/>
  <c r="AJ176" i="2" s="1"/>
  <c r="AF173" i="2"/>
  <c r="AH173" i="2" s="1"/>
  <c r="AJ173" i="2"/>
  <c r="D171" i="2"/>
  <c r="AF171" i="2"/>
  <c r="AH171" i="2" s="1"/>
  <c r="AJ171" i="2" s="1"/>
  <c r="AH169" i="2"/>
  <c r="AJ169" i="2" s="1"/>
  <c r="D168" i="2"/>
  <c r="AH168" i="2"/>
  <c r="AJ168" i="2" s="1"/>
  <c r="AF167" i="2"/>
  <c r="AH167" i="2" s="1"/>
  <c r="AJ167" i="2"/>
  <c r="D162" i="2"/>
  <c r="AF152" i="2"/>
  <c r="AH152" i="2"/>
  <c r="AJ152" i="2" s="1"/>
  <c r="AF151" i="2"/>
  <c r="AH151" i="2" s="1"/>
  <c r="AJ151" i="2" s="1"/>
  <c r="AF150" i="2"/>
  <c r="AH150" i="2"/>
  <c r="AJ150" i="2" s="1"/>
  <c r="AF149" i="2"/>
  <c r="AH149" i="2" s="1"/>
  <c r="AJ149" i="2" s="1"/>
  <c r="AF148" i="2"/>
  <c r="AH148" i="2"/>
  <c r="AJ148" i="2" s="1"/>
  <c r="AF147" i="2"/>
  <c r="AH147" i="2" s="1"/>
  <c r="AJ147" i="2" s="1"/>
  <c r="AF175" i="2"/>
  <c r="AH175" i="2" s="1"/>
  <c r="AJ175" i="2" s="1"/>
  <c r="AH172" i="2"/>
  <c r="AF146" i="2"/>
  <c r="AH146" i="2" s="1"/>
  <c r="AJ146" i="2"/>
  <c r="AF145" i="2"/>
  <c r="AH145" i="2"/>
  <c r="AJ145" i="2" s="1"/>
  <c r="AF144" i="2"/>
  <c r="AH144" i="2" s="1"/>
  <c r="AJ144" i="2"/>
  <c r="AH140" i="2"/>
  <c r="AJ140" i="2" s="1"/>
  <c r="G122" i="2"/>
  <c r="D113" i="2"/>
  <c r="AH113" i="2"/>
  <c r="AJ113" i="2" s="1"/>
  <c r="D111" i="2"/>
  <c r="AH111" i="2"/>
  <c r="AJ111" i="2" s="1"/>
  <c r="D109" i="2"/>
  <c r="D86" i="2" s="1"/>
  <c r="AH109" i="2"/>
  <c r="AJ109" i="2" s="1"/>
  <c r="AF108" i="2"/>
  <c r="AH108" i="2" s="1"/>
  <c r="AJ108" i="2" s="1"/>
  <c r="AH103" i="2"/>
  <c r="AJ103" i="2" s="1"/>
  <c r="D100" i="2"/>
  <c r="AH100" i="2"/>
  <c r="AF97" i="2"/>
  <c r="AH97" i="2" s="1"/>
  <c r="AJ97" i="2"/>
  <c r="AH96" i="2"/>
  <c r="AJ96" i="2" s="1"/>
  <c r="AF68" i="2"/>
  <c r="AH68" i="2" s="1"/>
  <c r="AJ68" i="2" s="1"/>
  <c r="D59" i="2"/>
  <c r="AF59" i="2"/>
  <c r="AH59" i="2" s="1"/>
  <c r="AJ59" i="2"/>
  <c r="AF58" i="2"/>
  <c r="AH58" i="2"/>
  <c r="AJ58" i="2" s="1"/>
  <c r="D42" i="2"/>
  <c r="AF42" i="2"/>
  <c r="AH42" i="2" s="1"/>
  <c r="AJ42" i="2" s="1"/>
  <c r="D35" i="2"/>
  <c r="AF35" i="2"/>
  <c r="AH35" i="2" s="1"/>
  <c r="AJ35" i="2"/>
  <c r="AF30" i="2"/>
  <c r="AH30" i="2"/>
  <c r="AJ30" i="2" s="1"/>
  <c r="AF27" i="2"/>
  <c r="AH27" i="2" s="1"/>
  <c r="AJ27" i="2"/>
  <c r="D17" i="2"/>
  <c r="D12" i="2"/>
  <c r="AF17" i="2"/>
  <c r="AH17" i="2"/>
  <c r="AF31" i="2"/>
  <c r="AH31" i="2"/>
  <c r="AJ31" i="2" s="1"/>
  <c r="AF18" i="2"/>
  <c r="AH18" i="2" s="1"/>
  <c r="AJ18" i="2" s="1"/>
  <c r="AF32" i="2"/>
  <c r="AH32" i="2"/>
  <c r="AJ32" i="2" s="1"/>
  <c r="AF21" i="2"/>
  <c r="AH21" i="2" s="1"/>
  <c r="AJ21" i="2" s="1"/>
  <c r="AH112" i="2"/>
  <c r="AJ112" i="2" s="1"/>
  <c r="J97" i="2"/>
  <c r="AH218" i="2"/>
  <c r="AJ218" i="2" s="1"/>
  <c r="D190" i="2"/>
  <c r="AH190" i="2"/>
  <c r="AJ190" i="2" s="1"/>
  <c r="AF188" i="2"/>
  <c r="AH188" i="2" s="1"/>
  <c r="AJ188" i="2"/>
  <c r="D187" i="2"/>
  <c r="D160" i="2"/>
  <c r="D131" i="2"/>
  <c r="AF131" i="2"/>
  <c r="AH131" i="2" s="1"/>
  <c r="AJ131" i="2"/>
  <c r="D126" i="2"/>
  <c r="AF126" i="2"/>
  <c r="AH126" i="2" s="1"/>
  <c r="AJ126" i="2" s="1"/>
  <c r="D125" i="2"/>
  <c r="AH125" i="2"/>
  <c r="AJ125" i="2" s="1"/>
  <c r="AF95" i="2"/>
  <c r="AH95" i="2" s="1"/>
  <c r="AJ95" i="2" s="1"/>
  <c r="AF93" i="2"/>
  <c r="AH93" i="2" s="1"/>
  <c r="AJ93" i="2" s="1"/>
  <c r="AF222" i="2"/>
  <c r="AH222" i="2"/>
  <c r="AJ222" i="2" s="1"/>
  <c r="AF217" i="2"/>
  <c r="AH217" i="2" s="1"/>
  <c r="AJ217" i="2" s="1"/>
  <c r="AG204" i="2"/>
  <c r="AF123" i="2"/>
  <c r="AH123" i="2" s="1"/>
  <c r="AJ123" i="2" s="1"/>
  <c r="AF76" i="2"/>
  <c r="AH76" i="2"/>
  <c r="AJ76" i="2" s="1"/>
  <c r="AF75" i="2"/>
  <c r="AH75" i="2" s="1"/>
  <c r="AJ75" i="2" s="1"/>
  <c r="AF117" i="2"/>
  <c r="AH117" i="2" s="1"/>
  <c r="AJ117" i="2" s="1"/>
  <c r="AF94" i="2"/>
  <c r="AH94" i="2" s="1"/>
  <c r="AJ94" i="2" s="1"/>
  <c r="AH51" i="2"/>
  <c r="AJ51" i="2" s="1"/>
  <c r="G51" i="2"/>
  <c r="D8" i="2"/>
  <c r="D231" i="2" s="1"/>
  <c r="AJ88" i="2"/>
  <c r="AK164" i="2"/>
  <c r="AJ16" i="2"/>
  <c r="L212" i="7"/>
  <c r="L213" i="7" s="1"/>
  <c r="L206" i="7" s="1"/>
  <c r="BN49" i="3"/>
  <c r="BK45" i="3"/>
  <c r="BK29" i="3"/>
  <c r="BK53" i="3"/>
  <c r="BN45" i="3"/>
  <c r="BK66" i="3"/>
  <c r="BO41" i="3"/>
  <c r="BK41" i="3"/>
  <c r="BK33" i="3"/>
  <c r="BN66" i="3"/>
  <c r="BM37" i="3"/>
  <c r="BN33" i="3"/>
  <c r="G190" i="2"/>
  <c r="AE188" i="2"/>
  <c r="J187" i="2"/>
  <c r="Y185" i="2"/>
  <c r="S183" i="2"/>
  <c r="J183" i="2"/>
  <c r="AG183" i="2" s="1"/>
  <c r="J182" i="2"/>
  <c r="Y178" i="2"/>
  <c r="Y177" i="2"/>
  <c r="P177" i="2"/>
  <c r="G176" i="2"/>
  <c r="M175" i="2"/>
  <c r="AB172" i="2"/>
  <c r="M172" i="2"/>
  <c r="S171" i="2"/>
  <c r="Y167" i="2"/>
  <c r="S166" i="2"/>
  <c r="AB164" i="2"/>
  <c r="S164" i="2"/>
  <c r="S136" i="2"/>
  <c r="AH136" i="2"/>
  <c r="S135" i="2"/>
  <c r="V134" i="2"/>
  <c r="M134" i="2"/>
  <c r="M133" i="2"/>
  <c r="Y128" i="2"/>
  <c r="J128" i="2"/>
  <c r="Y125" i="2"/>
  <c r="P125" i="2"/>
  <c r="M189" i="2"/>
  <c r="V187" i="2"/>
  <c r="G186" i="2"/>
  <c r="V184" i="2"/>
  <c r="M184" i="2"/>
  <c r="V182" i="2"/>
  <c r="AB181" i="2"/>
  <c r="V180" i="2"/>
  <c r="M180" i="2"/>
  <c r="AG180" i="2" s="1"/>
  <c r="S179" i="2"/>
  <c r="AB174" i="2"/>
  <c r="AE173" i="2"/>
  <c r="V173" i="2"/>
  <c r="AB170" i="2"/>
  <c r="M170" i="2"/>
  <c r="AB160" i="2"/>
  <c r="AB156" i="2" s="1"/>
  <c r="AB233" i="2" s="1"/>
  <c r="AB168" i="2"/>
  <c r="AE165" i="2"/>
  <c r="S165" i="2"/>
  <c r="S160" i="2" s="1"/>
  <c r="S156" i="2"/>
  <c r="S233" i="2" s="1"/>
  <c r="J165" i="2"/>
  <c r="AB163" i="2"/>
  <c r="Y162" i="2"/>
  <c r="AH142" i="2"/>
  <c r="AJ142" i="2" s="1"/>
  <c r="V137" i="2"/>
  <c r="M137" i="2"/>
  <c r="AG137" i="2"/>
  <c r="G132" i="2"/>
  <c r="AG132" i="2" s="1"/>
  <c r="AB131" i="2"/>
  <c r="M131" i="2"/>
  <c r="Y130" i="2"/>
  <c r="J130" i="2"/>
  <c r="AE129" i="2"/>
  <c r="P129" i="2"/>
  <c r="S127" i="2"/>
  <c r="AB126" i="2"/>
  <c r="S126" i="2"/>
  <c r="P84" i="2"/>
  <c r="S176" i="2"/>
  <c r="P175" i="2"/>
  <c r="P172" i="2"/>
  <c r="AE171" i="2"/>
  <c r="P171" i="2"/>
  <c r="G171" i="2"/>
  <c r="V167" i="2"/>
  <c r="G167" i="2"/>
  <c r="AE166" i="2"/>
  <c r="P166" i="2"/>
  <c r="AE164" i="2"/>
  <c r="G164" i="2"/>
  <c r="AF135" i="2"/>
  <c r="AH135" i="2" s="1"/>
  <c r="AJ135" i="2"/>
  <c r="V128" i="2"/>
  <c r="M128" i="2"/>
  <c r="AB125" i="2"/>
  <c r="M125" i="2"/>
  <c r="M106" i="2"/>
  <c r="S105" i="2"/>
  <c r="AE104" i="2"/>
  <c r="G104" i="2"/>
  <c r="AG103" i="2"/>
  <c r="V100" i="2"/>
  <c r="AE99" i="2"/>
  <c r="G99" i="2"/>
  <c r="M98" i="2"/>
  <c r="AG98" i="2" s="1"/>
  <c r="M97" i="2"/>
  <c r="J95" i="2"/>
  <c r="V93" i="2"/>
  <c r="AE92" i="2"/>
  <c r="P90" i="2"/>
  <c r="V89" i="2"/>
  <c r="V84" i="2" s="1"/>
  <c r="AE88" i="2"/>
  <c r="G88" i="2"/>
  <c r="J63" i="2"/>
  <c r="S60" i="2"/>
  <c r="AB59" i="2"/>
  <c r="S59" i="2"/>
  <c r="V55" i="2"/>
  <c r="P55" i="2"/>
  <c r="AB122" i="2"/>
  <c r="AE120" i="2"/>
  <c r="Y117" i="2"/>
  <c r="Y86" i="2"/>
  <c r="Y82" i="2" s="1"/>
  <c r="Y232" i="2" s="1"/>
  <c r="Y116" i="2"/>
  <c r="AB112" i="2"/>
  <c r="AB110" i="2"/>
  <c r="AH110" i="2"/>
  <c r="P109" i="2"/>
  <c r="S107" i="2"/>
  <c r="AF104" i="2"/>
  <c r="AH104" i="2" s="1"/>
  <c r="AJ104" i="2"/>
  <c r="AB102" i="2"/>
  <c r="Y101" i="2"/>
  <c r="J92" i="2"/>
  <c r="S91" i="2"/>
  <c r="AB52" i="2"/>
  <c r="AH105" i="2"/>
  <c r="AJ105" i="2" s="1"/>
  <c r="Y97" i="2"/>
  <c r="AG97" i="2" s="1"/>
  <c r="G95" i="2"/>
  <c r="J93" i="2"/>
  <c r="AB90" i="2"/>
  <c r="J89" i="2"/>
  <c r="S88" i="2"/>
  <c r="AE63" i="2"/>
  <c r="AE62" i="2"/>
  <c r="G62" i="2"/>
  <c r="AB61" i="2"/>
  <c r="AB10" i="2" s="1"/>
  <c r="Y58" i="2"/>
  <c r="P58" i="2"/>
  <c r="AG58" i="2"/>
  <c r="V57" i="2"/>
  <c r="G53" i="2"/>
  <c r="Y51" i="2"/>
  <c r="Y12" i="2" s="1"/>
  <c r="J51" i="2"/>
  <c r="M49" i="2"/>
  <c r="S48" i="2"/>
  <c r="S45" i="2"/>
  <c r="J45" i="2"/>
  <c r="AB43" i="2"/>
  <c r="V42" i="2"/>
  <c r="G42" i="2"/>
  <c r="G11" i="2" s="1"/>
  <c r="AE41" i="2"/>
  <c r="P41" i="2"/>
  <c r="G41" i="2"/>
  <c r="Y39" i="2"/>
  <c r="J39" i="2"/>
  <c r="S38" i="2"/>
  <c r="J38" i="2"/>
  <c r="Y37" i="2"/>
  <c r="P37" i="2"/>
  <c r="AG37" i="2"/>
  <c r="AE36" i="2"/>
  <c r="V36" i="2"/>
  <c r="G36" i="2"/>
  <c r="AG36" i="2" s="1"/>
  <c r="AE35" i="2"/>
  <c r="Y8" i="2"/>
  <c r="Y231" i="2" s="1"/>
  <c r="P35" i="2"/>
  <c r="AG35" i="2"/>
  <c r="AB33" i="2"/>
  <c r="Y44" i="2"/>
  <c r="J44" i="2"/>
  <c r="P43" i="2"/>
  <c r="G43" i="2"/>
  <c r="AE42" i="2"/>
  <c r="AE11" i="2" s="1"/>
  <c r="Y40" i="2"/>
  <c r="P40" i="2"/>
  <c r="AF43" i="2"/>
  <c r="AH43" i="2" s="1"/>
  <c r="AJ43" i="2" s="1"/>
  <c r="Y32" i="2"/>
  <c r="AG32" i="2"/>
  <c r="AF28" i="2"/>
  <c r="AH28" i="2"/>
  <c r="AJ28" i="2" s="1"/>
  <c r="AF26" i="2"/>
  <c r="AH26" i="2" s="1"/>
  <c r="AJ26" i="2" s="1"/>
  <c r="V16" i="2"/>
  <c r="AF15" i="2"/>
  <c r="AH15" i="2" s="1"/>
  <c r="AK15" i="2" s="1"/>
  <c r="G33" i="2"/>
  <c r="AG33" i="2" s="1"/>
  <c r="AG30" i="2"/>
  <c r="J16" i="2"/>
  <c r="AG29" i="2"/>
  <c r="AF25" i="2"/>
  <c r="AH25" i="2"/>
  <c r="AJ25" i="2" s="1"/>
  <c r="L218" i="7"/>
  <c r="L177" i="7" s="1"/>
  <c r="B17" i="6"/>
  <c r="L17" i="6" s="1"/>
  <c r="J12" i="2"/>
  <c r="J8" i="2" s="1"/>
  <c r="J231" i="2" s="1"/>
  <c r="AG89" i="2"/>
  <c r="P85" i="2"/>
  <c r="AB158" i="2"/>
  <c r="G12" i="2"/>
  <c r="M160" i="2"/>
  <c r="M156" i="2" s="1"/>
  <c r="M233" i="2" s="1"/>
  <c r="AG184" i="2"/>
  <c r="G8" i="2"/>
  <c r="G231" i="2" s="1"/>
  <c r="AJ15" i="2"/>
  <c r="AK91" i="2"/>
  <c r="AF73" i="2"/>
  <c r="AH73" i="2" s="1"/>
  <c r="AJ73" i="2" s="1"/>
  <c r="AG209" i="2"/>
  <c r="AG202" i="2"/>
  <c r="AG200" i="2"/>
  <c r="AG195" i="2"/>
  <c r="AG203" i="2"/>
  <c r="AF198" i="2"/>
  <c r="AH198" i="2" s="1"/>
  <c r="AJ198" i="2" s="1"/>
  <c r="AH139" i="2"/>
  <c r="AJ139" i="2" s="1"/>
  <c r="AF45" i="2"/>
  <c r="AH45" i="2" s="1"/>
  <c r="AJ45" i="2"/>
  <c r="D45" i="2"/>
  <c r="AG45" i="2"/>
  <c r="AF67" i="2"/>
  <c r="AH67" i="2"/>
  <c r="AJ67" i="2" s="1"/>
  <c r="AF48" i="2"/>
  <c r="AH48" i="2" s="1"/>
  <c r="AJ48" i="2"/>
  <c r="AH47" i="2"/>
  <c r="AJ47" i="2" s="1"/>
  <c r="D40" i="2"/>
  <c r="AG40" i="2" s="1"/>
  <c r="AF40" i="2"/>
  <c r="AH40" i="2" s="1"/>
  <c r="AJ40" i="2"/>
  <c r="AG31" i="2"/>
  <c r="K53" i="8"/>
  <c r="D12" i="8"/>
  <c r="B211" i="8"/>
  <c r="BR21" i="3"/>
  <c r="BR15" i="3"/>
  <c r="D211" i="8"/>
  <c r="BP53" i="3"/>
  <c r="BP45" i="3"/>
  <c r="BR41" i="3"/>
  <c r="BP41" i="3"/>
  <c r="BQ29" i="3"/>
  <c r="H12" i="8"/>
  <c r="E12" i="8"/>
  <c r="BP37" i="3"/>
  <c r="BP33" i="3"/>
  <c r="L12" i="8"/>
  <c r="J12" i="8"/>
  <c r="E53" i="8"/>
  <c r="BR62" i="3"/>
  <c r="K234" i="8"/>
  <c r="D53" i="8"/>
  <c r="D234" i="8"/>
  <c r="BQ45" i="3"/>
  <c r="BQ37" i="3"/>
  <c r="BR37" i="3"/>
  <c r="BQ33" i="3"/>
  <c r="BR33" i="3"/>
  <c r="BP29" i="3"/>
  <c r="L94" i="8"/>
  <c r="L74" i="8"/>
  <c r="G12" i="8"/>
  <c r="BQ49" i="3"/>
  <c r="BR45" i="3"/>
  <c r="BR25" i="3"/>
  <c r="L107" i="8"/>
  <c r="L82" i="8"/>
  <c r="B12" i="8"/>
  <c r="H53" i="8"/>
  <c r="BP62" i="3"/>
  <c r="BQ21" i="3"/>
  <c r="BQ18" i="3"/>
  <c r="BQ15" i="3"/>
  <c r="L98" i="8"/>
  <c r="L78" i="8"/>
  <c r="L102" i="8"/>
  <c r="L111" i="8"/>
  <c r="L86" i="8"/>
  <c r="L115" i="8"/>
  <c r="L90" i="8"/>
  <c r="K12" i="8"/>
  <c r="I53" i="8"/>
  <c r="I234" i="8" s="1"/>
  <c r="C12" i="8"/>
  <c r="I236" i="8"/>
  <c r="D82" i="2" l="1"/>
  <c r="D232" i="2" s="1"/>
  <c r="G234" i="8"/>
  <c r="G236" i="8"/>
  <c r="AG38" i="2"/>
  <c r="AK17" i="2"/>
  <c r="L54" i="8"/>
  <c r="B53" i="8"/>
  <c r="AG134" i="2"/>
  <c r="C3" i="8"/>
  <c r="C210" i="8"/>
  <c r="BN62" i="3"/>
  <c r="BN58" i="3"/>
  <c r="BM53" i="3"/>
  <c r="BO29" i="3"/>
  <c r="BM29" i="3"/>
  <c r="BP25" i="3"/>
  <c r="AJ215" i="2"/>
  <c r="AJ200" i="2"/>
  <c r="AJ172" i="2"/>
  <c r="AJ170" i="2"/>
  <c r="AG167" i="2"/>
  <c r="AJ165" i="2"/>
  <c r="AJ162" i="2"/>
  <c r="C234" i="8"/>
  <c r="E234" i="8"/>
  <c r="E236" i="8"/>
  <c r="F234" i="8"/>
  <c r="L211" i="8"/>
  <c r="B213" i="8"/>
  <c r="B206" i="8" s="1"/>
  <c r="B7" i="8" s="1"/>
  <c r="AJ17" i="2"/>
  <c r="D156" i="2"/>
  <c r="D233" i="2" s="1"/>
  <c r="AG92" i="2"/>
  <c r="AK14" i="2"/>
  <c r="D158" i="2"/>
  <c r="D84" i="2"/>
  <c r="AK16" i="2"/>
  <c r="D10" i="2"/>
  <c r="AK163" i="2"/>
  <c r="AK90" i="2"/>
  <c r="AG34" i="2"/>
  <c r="D11" i="2"/>
  <c r="D159" i="2"/>
  <c r="J236" i="8"/>
  <c r="I12" i="8"/>
  <c r="I211" i="8"/>
  <c r="I213" i="8" s="1"/>
  <c r="I206" i="8" s="1"/>
  <c r="I7" i="8" s="1"/>
  <c r="F211" i="8"/>
  <c r="F213" i="8" s="1"/>
  <c r="F206" i="8" s="1"/>
  <c r="F7" i="8" s="1"/>
  <c r="F12" i="8"/>
  <c r="C123" i="8"/>
  <c r="L123" i="8" s="1"/>
  <c r="L222" i="8"/>
  <c r="BR66" i="3"/>
  <c r="BO66" i="3"/>
  <c r="BQ62" i="3"/>
  <c r="BK58" i="3"/>
  <c r="BR49" i="3"/>
  <c r="BP49" i="3"/>
  <c r="BM49" i="3"/>
  <c r="BM33" i="3"/>
  <c r="AJ211" i="2"/>
  <c r="AJ136" i="2"/>
  <c r="AJ133" i="2"/>
  <c r="AG126" i="2"/>
  <c r="AJ116" i="2"/>
  <c r="AJ110" i="2"/>
  <c r="AJ101" i="2"/>
  <c r="AJ100" i="2"/>
  <c r="D85" i="2"/>
  <c r="AJ92" i="2"/>
  <c r="AJ60" i="2"/>
  <c r="AG55" i="2"/>
  <c r="H234" i="8"/>
  <c r="H236" i="8"/>
  <c r="AG133" i="2"/>
  <c r="AJ89" i="2"/>
  <c r="AK89" i="2"/>
  <c r="BR18" i="3"/>
  <c r="BO18" i="3"/>
  <c r="BN15" i="3"/>
  <c r="BO7" i="3"/>
  <c r="BK7" i="3"/>
  <c r="AJ213" i="2"/>
  <c r="AF213" i="2"/>
  <c r="AH213" i="2" s="1"/>
  <c r="J85" i="2"/>
  <c r="AF53" i="2"/>
  <c r="AH53" i="2" s="1"/>
  <c r="AJ53" i="2" s="1"/>
  <c r="M112" i="2"/>
  <c r="J60" i="2"/>
  <c r="P113" i="2"/>
  <c r="AG113" i="2" s="1"/>
  <c r="J162" i="2"/>
  <c r="AG165" i="2"/>
  <c r="Y124" i="2"/>
  <c r="AF204" i="2"/>
  <c r="AH204" i="2" s="1"/>
  <c r="AJ204" i="2" s="1"/>
  <c r="AF122" i="2"/>
  <c r="AH122" i="2" s="1"/>
  <c r="AJ122" i="2" s="1"/>
  <c r="AF114" i="2"/>
  <c r="AH114" i="2" s="1"/>
  <c r="AJ114" i="2" s="1"/>
  <c r="AF186" i="2"/>
  <c r="AH186" i="2" s="1"/>
  <c r="AJ186" i="2" s="1"/>
  <c r="BK49" i="3"/>
  <c r="BM45" i="3"/>
  <c r="BM41" i="3"/>
  <c r="BO37" i="3"/>
  <c r="BK37" i="3"/>
  <c r="BR29" i="3"/>
  <c r="BO21" i="3"/>
  <c r="BN21" i="3"/>
  <c r="BL18" i="3"/>
  <c r="BJ18" i="3"/>
  <c r="BM15" i="3"/>
  <c r="BO11" i="3"/>
  <c r="BN11" i="3"/>
  <c r="BN7" i="3"/>
  <c r="AF225" i="2"/>
  <c r="AH225" i="2" s="1"/>
  <c r="AJ225" i="2" s="1"/>
  <c r="V211" i="2"/>
  <c r="V160" i="2" s="1"/>
  <c r="V156" i="2" s="1"/>
  <c r="V233" i="2" s="1"/>
  <c r="J211" i="2"/>
  <c r="AB210" i="2"/>
  <c r="P210" i="2"/>
  <c r="AG210" i="2" s="1"/>
  <c r="V208" i="2"/>
  <c r="J208" i="2"/>
  <c r="AG208" i="2" s="1"/>
  <c r="AE205" i="2"/>
  <c r="S205" i="2"/>
  <c r="AG205" i="2" s="1"/>
  <c r="V198" i="2"/>
  <c r="AG198" i="2" s="1"/>
  <c r="AE197" i="2"/>
  <c r="S197" i="2"/>
  <c r="AG197" i="2" s="1"/>
  <c r="M196" i="2"/>
  <c r="AG196" i="2" s="1"/>
  <c r="V193" i="2"/>
  <c r="J193" i="2"/>
  <c r="AG193" i="2" s="1"/>
  <c r="AB192" i="2"/>
  <c r="P192" i="2"/>
  <c r="AG192" i="2" s="1"/>
  <c r="M190" i="2"/>
  <c r="AG190" i="2" s="1"/>
  <c r="Y189" i="2"/>
  <c r="Y158" i="2" s="1"/>
  <c r="Y157" i="2" s="1"/>
  <c r="J189" i="2"/>
  <c r="AG189" i="2" s="1"/>
  <c r="S188" i="2"/>
  <c r="G188" i="2"/>
  <c r="AE187" i="2"/>
  <c r="AE160" i="2" s="1"/>
  <c r="AE156" i="2" s="1"/>
  <c r="AE233" i="2" s="1"/>
  <c r="Y187" i="2"/>
  <c r="Y160" i="2" s="1"/>
  <c r="Y156" i="2" s="1"/>
  <c r="Y233" i="2" s="1"/>
  <c r="P187" i="2"/>
  <c r="AG187" i="2" s="1"/>
  <c r="J185" i="2"/>
  <c r="AG185" i="2" s="1"/>
  <c r="AE182" i="2"/>
  <c r="AG182" i="2" s="1"/>
  <c r="P181" i="2"/>
  <c r="AG181" i="2" s="1"/>
  <c r="G179" i="2"/>
  <c r="AG179" i="2" s="1"/>
  <c r="AB178" i="2"/>
  <c r="AB159" i="2" s="1"/>
  <c r="AB157" i="2" s="1"/>
  <c r="S178" i="2"/>
  <c r="AG178" i="2" s="1"/>
  <c r="G177" i="2"/>
  <c r="AG177" i="2" s="1"/>
  <c r="AE176" i="2"/>
  <c r="Y176" i="2"/>
  <c r="AE175" i="2"/>
  <c r="AE159" i="2" s="1"/>
  <c r="G175" i="2"/>
  <c r="AG175" i="2" s="1"/>
  <c r="S174" i="2"/>
  <c r="S158" i="2" s="1"/>
  <c r="J174" i="2"/>
  <c r="J158" i="2" s="1"/>
  <c r="J173" i="2"/>
  <c r="AG173" i="2" s="1"/>
  <c r="J172" i="2"/>
  <c r="J159" i="2" s="1"/>
  <c r="V171" i="2"/>
  <c r="AG171" i="2" s="1"/>
  <c r="J170" i="2"/>
  <c r="AG170" i="2" s="1"/>
  <c r="M168" i="2"/>
  <c r="M159" i="2" s="1"/>
  <c r="M157" i="2" s="1"/>
  <c r="G168" i="2"/>
  <c r="G159" i="2" s="1"/>
  <c r="Y164" i="2"/>
  <c r="Y159" i="2" s="1"/>
  <c r="AE163" i="2"/>
  <c r="V163" i="2"/>
  <c r="V158" i="2" s="1"/>
  <c r="M162" i="2"/>
  <c r="V136" i="2"/>
  <c r="AG136" i="2" s="1"/>
  <c r="M135" i="2"/>
  <c r="AG135" i="2" s="1"/>
  <c r="Y131" i="2"/>
  <c r="AG131" i="2" s="1"/>
  <c r="P130" i="2"/>
  <c r="G130" i="2"/>
  <c r="AG130" i="2" s="1"/>
  <c r="AB129" i="2"/>
  <c r="G129" i="2"/>
  <c r="AG129" i="2" s="1"/>
  <c r="S128" i="2"/>
  <c r="AG128" i="2" s="1"/>
  <c r="M127" i="2"/>
  <c r="AG127" i="2" s="1"/>
  <c r="V125" i="2"/>
  <c r="AG125" i="2" s="1"/>
  <c r="AB124" i="2"/>
  <c r="S123" i="2"/>
  <c r="AG123" i="2" s="1"/>
  <c r="S122" i="2"/>
  <c r="AG122" i="2" s="1"/>
  <c r="G120" i="2"/>
  <c r="AG120" i="2" s="1"/>
  <c r="Y119" i="2"/>
  <c r="AG119" i="2" s="1"/>
  <c r="V118" i="2"/>
  <c r="AG118" i="2" s="1"/>
  <c r="AE117" i="2"/>
  <c r="V117" i="2"/>
  <c r="J117" i="2"/>
  <c r="AG117" i="2" s="1"/>
  <c r="S116" i="2"/>
  <c r="G116" i="2"/>
  <c r="AG116" i="2" s="1"/>
  <c r="AE115" i="2"/>
  <c r="AE84" i="2" s="1"/>
  <c r="J115" i="2"/>
  <c r="AG115" i="2" s="1"/>
  <c r="V114" i="2"/>
  <c r="AG114" i="2" s="1"/>
  <c r="S113" i="2"/>
  <c r="S86" i="2" s="1"/>
  <c r="S82" i="2" s="1"/>
  <c r="S232" i="2" s="1"/>
  <c r="AE112" i="2"/>
  <c r="AE85" i="2" s="1"/>
  <c r="M111" i="2"/>
  <c r="G111" i="2"/>
  <c r="AG111" i="2" s="1"/>
  <c r="Y110" i="2"/>
  <c r="M110" i="2"/>
  <c r="V109" i="2"/>
  <c r="M109" i="2"/>
  <c r="M86" i="2" s="1"/>
  <c r="M82" i="2" s="1"/>
  <c r="M232" i="2" s="1"/>
  <c r="V108" i="2"/>
  <c r="AB107" i="2"/>
  <c r="AB84" i="2" s="1"/>
  <c r="M107" i="2"/>
  <c r="AG107" i="2" s="1"/>
  <c r="AE106" i="2"/>
  <c r="S106" i="2"/>
  <c r="J106" i="2"/>
  <c r="AG106" i="2" s="1"/>
  <c r="AE105" i="2"/>
  <c r="J105" i="2"/>
  <c r="S104" i="2"/>
  <c r="AG104" i="2" s="1"/>
  <c r="Y102" i="2"/>
  <c r="M102" i="2"/>
  <c r="AG102" i="2" s="1"/>
  <c r="S101" i="2"/>
  <c r="S85" i="2" s="1"/>
  <c r="M101" i="2"/>
  <c r="AG101" i="2" s="1"/>
  <c r="S100" i="2"/>
  <c r="M100" i="2"/>
  <c r="AG100" i="2" s="1"/>
  <c r="Y99" i="2"/>
  <c r="AG99" i="2" s="1"/>
  <c r="AB96" i="2"/>
  <c r="AG96" i="2" s="1"/>
  <c r="AE95" i="2"/>
  <c r="AB94" i="2"/>
  <c r="AB85" i="2" s="1"/>
  <c r="S93" i="2"/>
  <c r="S84" i="2" s="1"/>
  <c r="M93" i="2"/>
  <c r="M84" i="2" s="1"/>
  <c r="AB91" i="2"/>
  <c r="AB86" i="2" s="1"/>
  <c r="AB82" i="2" s="1"/>
  <c r="AB232" i="2" s="1"/>
  <c r="V91" i="2"/>
  <c r="Y90" i="2"/>
  <c r="Y85" i="2" s="1"/>
  <c r="AB88" i="2"/>
  <c r="AG88" i="2" s="1"/>
  <c r="AB63" i="2"/>
  <c r="AG63" i="2" s="1"/>
  <c r="AB62" i="2"/>
  <c r="V62" i="2"/>
  <c r="AG62" i="2" s="1"/>
  <c r="Y61" i="2"/>
  <c r="AG61" i="2" s="1"/>
  <c r="AB44" i="2"/>
  <c r="AG44" i="2" s="1"/>
  <c r="V43" i="2"/>
  <c r="M43" i="2"/>
  <c r="AB42" i="2"/>
  <c r="AB11" i="2" s="1"/>
  <c r="S42" i="2"/>
  <c r="S11" i="2" s="1"/>
  <c r="V41" i="2"/>
  <c r="M41" i="2"/>
  <c r="AG41" i="2" s="1"/>
  <c r="M60" i="2"/>
  <c r="M59" i="2"/>
  <c r="AG59" i="2" s="1"/>
  <c r="AE57" i="2"/>
  <c r="AG57" i="2" s="1"/>
  <c r="AE56" i="2"/>
  <c r="P56" i="2"/>
  <c r="J56" i="2"/>
  <c r="M54" i="2"/>
  <c r="M11" i="2" s="1"/>
  <c r="AE53" i="2"/>
  <c r="AE10" i="2" s="1"/>
  <c r="AE9" i="2" s="1"/>
  <c r="M52" i="2"/>
  <c r="AG52" i="2" s="1"/>
  <c r="AE51" i="2"/>
  <c r="P51" i="2"/>
  <c r="AG51" i="2" s="1"/>
  <c r="P50" i="2"/>
  <c r="P49" i="2"/>
  <c r="P10" i="2" s="1"/>
  <c r="G49" i="2"/>
  <c r="P48" i="2"/>
  <c r="AG48" i="2" s="1"/>
  <c r="M47" i="2"/>
  <c r="AG47" i="2" s="1"/>
  <c r="Y25" i="2"/>
  <c r="AG25" i="2" s="1"/>
  <c r="P24" i="2"/>
  <c r="J24" i="2"/>
  <c r="J11" i="2" s="1"/>
  <c r="Y23" i="2"/>
  <c r="S23" i="2"/>
  <c r="AG23" i="2" s="1"/>
  <c r="AE22" i="2"/>
  <c r="M22" i="2"/>
  <c r="G22" i="2"/>
  <c r="V21" i="2"/>
  <c r="V12" i="2" s="1"/>
  <c r="V8" i="2" s="1"/>
  <c r="V231" i="2" s="1"/>
  <c r="P21" i="2"/>
  <c r="Y20" i="2"/>
  <c r="Y11" i="2" s="1"/>
  <c r="S19" i="2"/>
  <c r="M19" i="2"/>
  <c r="M10" i="2" s="1"/>
  <c r="AB18" i="2"/>
  <c r="V18" i="2"/>
  <c r="AG18" i="2" s="1"/>
  <c r="AE17" i="2"/>
  <c r="AE12" i="2" s="1"/>
  <c r="AE8" i="2" s="1"/>
  <c r="AE231" i="2" s="1"/>
  <c r="S17" i="2"/>
  <c r="S16" i="2"/>
  <c r="AG16" i="2" s="1"/>
  <c r="V15" i="2"/>
  <c r="V10" i="2" s="1"/>
  <c r="J15" i="2"/>
  <c r="AB14" i="2"/>
  <c r="AG14" i="2" s="1"/>
  <c r="L228" i="8"/>
  <c r="B212" i="8"/>
  <c r="D212" i="8"/>
  <c r="F212" i="8"/>
  <c r="H212" i="8"/>
  <c r="J212" i="8"/>
  <c r="N212" i="8"/>
  <c r="C212" i="8"/>
  <c r="G212" i="8"/>
  <c r="K212" i="8"/>
  <c r="L161" i="7"/>
  <c r="L3" i="7"/>
  <c r="I213" i="7"/>
  <c r="I206" i="7" s="1"/>
  <c r="L17" i="7"/>
  <c r="L212" i="8" l="1"/>
  <c r="S12" i="2"/>
  <c r="S8" i="2" s="1"/>
  <c r="S231" i="2" s="1"/>
  <c r="AG17" i="2"/>
  <c r="J10" i="2"/>
  <c r="J9" i="2" s="1"/>
  <c r="AG15" i="2"/>
  <c r="S10" i="2"/>
  <c r="S9" i="2" s="1"/>
  <c r="AG21" i="2"/>
  <c r="P12" i="2"/>
  <c r="P8" i="2" s="1"/>
  <c r="P231" i="2" s="1"/>
  <c r="AG22" i="2"/>
  <c r="Y10" i="2"/>
  <c r="Y9" i="2" s="1"/>
  <c r="AG49" i="2"/>
  <c r="P11" i="2"/>
  <c r="AG50" i="2"/>
  <c r="AG56" i="2"/>
  <c r="M12" i="2"/>
  <c r="S83" i="2"/>
  <c r="AE86" i="2"/>
  <c r="AE82" i="2" s="1"/>
  <c r="AE232" i="2" s="1"/>
  <c r="AG95" i="2"/>
  <c r="AG105" i="2"/>
  <c r="J86" i="2"/>
  <c r="J82" i="2" s="1"/>
  <c r="J232" i="2" s="1"/>
  <c r="AB83" i="2"/>
  <c r="AG110" i="2"/>
  <c r="AE83" i="2"/>
  <c r="AE158" i="2"/>
  <c r="AE157" i="2" s="1"/>
  <c r="AG176" i="2"/>
  <c r="AG188" i="2"/>
  <c r="AG112" i="2"/>
  <c r="AG109" i="2"/>
  <c r="S159" i="2"/>
  <c r="S157" i="2" s="1"/>
  <c r="V11" i="2"/>
  <c r="AG53" i="2"/>
  <c r="AG90" i="2"/>
  <c r="AG94" i="2"/>
  <c r="AG24" i="2"/>
  <c r="AG164" i="2"/>
  <c r="AG11" i="2"/>
  <c r="AH11" i="2" s="1"/>
  <c r="AJ11" i="2" s="1"/>
  <c r="D9" i="2"/>
  <c r="AG168" i="2"/>
  <c r="AG42" i="2"/>
  <c r="D157" i="2"/>
  <c r="AG43" i="2"/>
  <c r="AG163" i="2"/>
  <c r="V159" i="2"/>
  <c r="AG174" i="2"/>
  <c r="C213" i="8"/>
  <c r="C206" i="8" s="1"/>
  <c r="C7" i="8" s="1"/>
  <c r="L210" i="8"/>
  <c r="L213" i="8" s="1"/>
  <c r="L206" i="8" s="1"/>
  <c r="L7" i="8" s="1"/>
  <c r="C236" i="8"/>
  <c r="G86" i="2"/>
  <c r="G84" i="2"/>
  <c r="AG20" i="2"/>
  <c r="AB12" i="2"/>
  <c r="AB8" i="2" s="1"/>
  <c r="AB231" i="2" s="1"/>
  <c r="P86" i="2"/>
  <c r="V9" i="2"/>
  <c r="P9" i="2"/>
  <c r="AG91" i="2"/>
  <c r="V86" i="2"/>
  <c r="V82" i="2" s="1"/>
  <c r="V232" i="2" s="1"/>
  <c r="AG108" i="2"/>
  <c r="V85" i="2"/>
  <c r="V157" i="2"/>
  <c r="AG211" i="2"/>
  <c r="J160" i="2"/>
  <c r="J156" i="2" s="1"/>
  <c r="J233" i="2" s="1"/>
  <c r="AG124" i="2"/>
  <c r="AG162" i="2"/>
  <c r="AG60" i="2"/>
  <c r="G158" i="2"/>
  <c r="G10" i="2"/>
  <c r="G9" i="2" s="1"/>
  <c r="AG54" i="2"/>
  <c r="Y84" i="2"/>
  <c r="Y83" i="2" s="1"/>
  <c r="M85" i="2"/>
  <c r="M83" i="2" s="1"/>
  <c r="AG159" i="2"/>
  <c r="AH159" i="2" s="1"/>
  <c r="AJ159" i="2" s="1"/>
  <c r="AG19" i="2"/>
  <c r="D83" i="2"/>
  <c r="P158" i="2"/>
  <c r="P157" i="2" s="1"/>
  <c r="P159" i="2"/>
  <c r="G160" i="2"/>
  <c r="P160" i="2"/>
  <c r="P156" i="2" s="1"/>
  <c r="P233" i="2" s="1"/>
  <c r="AG172" i="2"/>
  <c r="L53" i="8"/>
  <c r="B236" i="8"/>
  <c r="B234" i="8"/>
  <c r="AG93" i="2"/>
  <c r="G85" i="2"/>
  <c r="AG85" i="2" s="1"/>
  <c r="AH85" i="2" s="1"/>
  <c r="AJ85" i="2" s="1"/>
  <c r="J84" i="2"/>
  <c r="J83" i="2" s="1"/>
  <c r="G157" i="2" l="1"/>
  <c r="P82" i="2"/>
  <c r="P232" i="2" s="1"/>
  <c r="P83" i="2"/>
  <c r="G82" i="2"/>
  <c r="G232" i="2" s="1"/>
  <c r="AG86" i="2"/>
  <c r="AG158" i="2"/>
  <c r="AH158" i="2" s="1"/>
  <c r="AJ158" i="2" s="1"/>
  <c r="AG10" i="2"/>
  <c r="AH10" i="2" s="1"/>
  <c r="AJ10" i="2" s="1"/>
  <c r="AB9" i="2"/>
  <c r="G156" i="2"/>
  <c r="G233" i="2" s="1"/>
  <c r="AG160" i="2"/>
  <c r="L236" i="8"/>
  <c r="L234" i="8"/>
  <c r="AG84" i="2"/>
  <c r="AH84" i="2" s="1"/>
  <c r="AJ84" i="2" s="1"/>
  <c r="V83" i="2"/>
  <c r="G83" i="2"/>
  <c r="AG83" i="2" s="1"/>
  <c r="AH83" i="2" s="1"/>
  <c r="AJ83" i="2" s="1"/>
  <c r="AG9" i="2"/>
  <c r="AH9" i="2" s="1"/>
  <c r="AJ9" i="2" s="1"/>
  <c r="M8" i="2"/>
  <c r="M231" i="2" s="1"/>
  <c r="AG12" i="2"/>
  <c r="M9" i="2"/>
  <c r="J157" i="2"/>
  <c r="AG157" i="2" s="1"/>
  <c r="AH157" i="2" s="1"/>
  <c r="AJ157" i="2" s="1"/>
  <c r="AH12" i="2" l="1"/>
  <c r="AJ12" i="2" s="1"/>
  <c r="AG8" i="2"/>
  <c r="AG231" i="2" s="1"/>
  <c r="AG82" i="2"/>
  <c r="AG232" i="2" s="1"/>
  <c r="AH86" i="2"/>
  <c r="AJ86" i="2" s="1"/>
  <c r="AG156" i="2"/>
  <c r="AG233" i="2" s="1"/>
  <c r="AH160" i="2"/>
  <c r="AJ160" i="2" s="1"/>
</calcChain>
</file>

<file path=xl/sharedStrings.xml><?xml version="1.0" encoding="utf-8"?>
<sst xmlns="http://schemas.openxmlformats.org/spreadsheetml/2006/main" count="1032" uniqueCount="243">
  <si>
    <t>Курганинское</t>
  </si>
  <si>
    <t>Михайловское</t>
  </si>
  <si>
    <t>Родниковское</t>
  </si>
  <si>
    <t>Петропавловское</t>
  </si>
  <si>
    <t>Темиргоевское</t>
  </si>
  <si>
    <t>Безводное</t>
  </si>
  <si>
    <t>Константиновское</t>
  </si>
  <si>
    <t>Воздвиженское</t>
  </si>
  <si>
    <t>Октябрьское</t>
  </si>
  <si>
    <t>ТИПОВОЙ  МАКЕТ</t>
  </si>
  <si>
    <t>РАСЧЕТ ПО СЕЛЬСКОМУ ХОЗЯЙСТВУ К ИНДИКАТИВНОМУ ПЛАНУ</t>
  </si>
  <si>
    <t>Показатель, единица измерения</t>
  </si>
  <si>
    <t>цена за 1 ед (тыс.руб.)</t>
  </si>
  <si>
    <t>сумма (тыс.руб)</t>
  </si>
  <si>
    <t>Новаалексеевское</t>
  </si>
  <si>
    <t>ИТОГО кол-во</t>
  </si>
  <si>
    <t>ИТОГО сумма (тыс.руб.)</t>
  </si>
  <si>
    <t>всего</t>
  </si>
  <si>
    <t>по району</t>
  </si>
  <si>
    <t>отклонение от района</t>
  </si>
  <si>
    <t>2014 год</t>
  </si>
  <si>
    <t>Численность занятых в личных подсобных хозяйствах, тыс. чел.</t>
  </si>
  <si>
    <t>Среднемесячные доходы занятых в личных подсобных хозяйствах, тыс.руб.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</si>
  <si>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</si>
  <si>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</si>
  <si>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</si>
  <si>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</si>
  <si>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</si>
  <si>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</si>
  <si>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</si>
  <si>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</si>
  <si>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</si>
  <si>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</si>
  <si>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</si>
  <si>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Картофель - всего, тыс. тонн</t>
  </si>
  <si>
    <t>Овощи - всего, тыс. тонн</t>
  </si>
  <si>
    <t>Плоды и ягоды, тыс. тонн</t>
  </si>
  <si>
    <t>Виноград - всего, тыс.тонн</t>
  </si>
  <si>
    <t>в том числе в сельскохозяйственных организациях</t>
  </si>
  <si>
    <t>в том числе в крестьянских (фермерских) хозяйств и у индивидуальных предпринимателей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</si>
  <si>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</si>
  <si>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</si>
  <si>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</si>
  <si>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</si>
  <si>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</si>
  <si>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</si>
  <si>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</si>
  <si>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</si>
  <si>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</si>
  <si>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</si>
  <si>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2015 год</t>
  </si>
  <si>
    <t>2016 год</t>
  </si>
  <si>
    <t>ИТОГО</t>
  </si>
  <si>
    <t>по прогнозу и инд.плану района</t>
  </si>
  <si>
    <t>Зерно (в весе  после доработки), тыс. тонн</t>
  </si>
  <si>
    <t>2010 год</t>
  </si>
  <si>
    <t>ср.з/п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</si>
  <si>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</si>
  <si>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</si>
  <si>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</si>
  <si>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</si>
  <si>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</si>
  <si>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</si>
  <si>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</si>
  <si>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</si>
  <si>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</si>
  <si>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</si>
  <si>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</si>
  <si>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</si>
  <si>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тыс.руб.</t>
  </si>
  <si>
    <t>Обрабатывающие производства (D), тыс.руб.</t>
  </si>
  <si>
    <t>Производство и распределение электроэнергии, газа и воды (E), тыс.руб.</t>
  </si>
  <si>
    <t>Производство основных видов промышленной продукции в натуральном выражении</t>
  </si>
  <si>
    <t>1. Кондитерские изделия, тонн</t>
  </si>
  <si>
    <t>2. Материалы строительные нерудные, тыс.м3</t>
  </si>
  <si>
    <t>3. Хлеб и хлебобулочные изделия, тонн</t>
  </si>
  <si>
    <t>4. Сахарный песок, тонн</t>
  </si>
  <si>
    <t>5. Мясо  и субпродукты пищевые убойных животных, тонн</t>
  </si>
  <si>
    <t>6. Мясо и субпродукты домашней птицы, тонн</t>
  </si>
  <si>
    <t>7. Колбасные изделия, тонн</t>
  </si>
  <si>
    <t>8.  Мука, тонн</t>
  </si>
  <si>
    <t>9.Полуфабрикаты мясные (мясосодеожащие) подмороженные и замороженные и охлажденные, тонн</t>
  </si>
  <si>
    <t>10. Продукты пищевые из муки, крупы, крахмала (кроме детского питания), тонн</t>
  </si>
  <si>
    <t>11. Масла растительные, тонн</t>
  </si>
  <si>
    <t>12. Банка металлическая, млн.шт</t>
  </si>
  <si>
    <t>13. Крышка металлическая, млн.шт</t>
  </si>
  <si>
    <t>14. Плитка и плиты из цемента, бетона или искуственного камня, тыс.кв.м</t>
  </si>
  <si>
    <t>15. Конструкции и детали сборные железобетонные, тыс.куб.м</t>
  </si>
  <si>
    <t>16. Окна и их коробки, подоконники полимерные, тыс.кв.м</t>
  </si>
  <si>
    <t>Рис, тыс. тонн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</si>
  <si>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</si>
  <si>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</si>
  <si>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</si>
  <si>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</si>
  <si>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</si>
  <si>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</si>
  <si>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в прогнозе района не считается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</si>
  <si>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</si>
  <si>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</si>
  <si>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</si>
  <si>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</si>
  <si>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</si>
  <si>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</si>
  <si>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</si>
  <si>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</si>
  <si>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</si>
  <si>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</si>
  <si>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</si>
  <si>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</si>
  <si>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</si>
  <si>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</si>
  <si>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</si>
  <si>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</si>
  <si>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</si>
  <si>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</si>
  <si>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</si>
  <si>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</si>
  <si>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</si>
  <si>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</si>
  <si>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</si>
  <si>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</si>
  <si>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сооружениями, кв.м. на 1 тыс.населения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</si>
  <si>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</si>
  <si>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</si>
  <si>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</si>
  <si>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</si>
  <si>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</si>
  <si>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</si>
  <si>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</si>
  <si>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</si>
  <si>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</si>
  <si>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</si>
  <si>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</si>
  <si>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субьектов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</si>
  <si>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 %</t>
  </si>
  <si>
    <t>Общий обьем расходов  бюджета поселения 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</si>
  <si>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</si>
  <si>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</si>
  <si>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</si>
  <si>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</si>
  <si>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</si>
  <si>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порытием, км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</si>
  <si>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</si>
  <si>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</si>
  <si>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</si>
  <si>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</si>
  <si>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</si>
  <si>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</si>
  <si>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</t>
  </si>
  <si>
    <t>Количество установленных светильников наружного освещения, шт</t>
  </si>
  <si>
    <t>Количество замененных светильников на энергосберегающие, шт</t>
  </si>
  <si>
    <t>Протяженность отремонтированных  водопроводных сетей, км</t>
  </si>
  <si>
    <t>Количество отремонтированных / установленно новых  водонапорных башен, шт</t>
  </si>
  <si>
    <t xml:space="preserve">Протяженность построенных газопроводных сетей высокого давления, км </t>
  </si>
  <si>
    <t xml:space="preserve">Протяженность построенных газопроводных сетей низкого давления, км 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</si>
  <si>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</si>
  <si>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</si>
  <si>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Показатели  выделенные светлозеленым цветом изменению не подлежат</t>
  </si>
  <si>
    <t>Показатели  не выделенные цветом на Ваше усмотрение или уточняйте  или оставляете как есть</t>
  </si>
  <si>
    <t>контактный телефон - 2-11-80    Куцова А.И.</t>
  </si>
  <si>
    <t>2011 год</t>
  </si>
  <si>
    <t>Среднедушевой среднемесячный денежный доход на одного жителя, тыс. руб.</t>
  </si>
  <si>
    <t>4. Сахар белый свекловичный или тростниковый в твердом и жидком состояниях, тонн</t>
  </si>
  <si>
    <t>9.Полуфабрикаты мясные (мясосодеожащие) подмороженные и замороженные, тонн</t>
  </si>
  <si>
    <t>11. Масла растительные нерафинированные, тонн</t>
  </si>
  <si>
    <t>12. Метоллоизделия готовые прочие (банки консервные, крышки металлические), млн.шт.</t>
  </si>
  <si>
    <t>13. Бетон готовый для заливки (товарный бетон), тыс.куб.м.</t>
  </si>
  <si>
    <t>14. Плитка тротуарная из цемента, бетона или искуственного камня, тыс.кв.м</t>
  </si>
  <si>
    <t>17. Напитки безалкогольные прочие (квас), тыс.дал.</t>
  </si>
  <si>
    <t>18. Овощи консервные для кратковременного хранения, тонн</t>
  </si>
  <si>
    <t>19. Изделия макаронные без начинки не подвергнутые тепловой обработке, тонн</t>
  </si>
  <si>
    <t>20. Корма готовые для животных, тыс.тонн</t>
  </si>
  <si>
    <t>21.  Двери и их коробки полимерные, тыс.кв.м.</t>
  </si>
  <si>
    <t>22. Стеклопакеты (без оконных переплетов), тыс.кв.м.</t>
  </si>
  <si>
    <t>23. Блоки дверные в сборке (комплектно), тыс.кв.м.</t>
  </si>
  <si>
    <t>24. Столы кухонные, для столовой и гостиной, шт.</t>
  </si>
  <si>
    <t>25. Стулья, шт.</t>
  </si>
  <si>
    <t>26. Шкафы кухонные, для спальни и гостиной, шт.</t>
  </si>
  <si>
    <t>27. Кирпич керамический неогнеупорный строительный , млн.усл.кирп.</t>
  </si>
  <si>
    <t>28. Электроэнергия, млн. кВт час</t>
  </si>
  <si>
    <t>29. Тепловая энергия, тыс. Гкл</t>
  </si>
  <si>
    <t>30. Полуфабрикаты мясные (мясосодержащие) охлажденные, тонн</t>
  </si>
  <si>
    <t>ПУ 50 и 60  стали техникумом в 2011 году уточнить в сентябре или нет</t>
  </si>
  <si>
    <t>Отремонтированы мосты через реку, шт</t>
  </si>
  <si>
    <t>Установлены автобусные павильоны, шт</t>
  </si>
  <si>
    <t>Выплаты по центру занятости, тыс.рублей</t>
  </si>
  <si>
    <t>Выплаты по пенсионному фонду, тыс.рублей</t>
  </si>
  <si>
    <t>Выплаты по социальной защите населения, тыс.рублей</t>
  </si>
  <si>
    <t>Фонд оплаты труда, тыс.руб.</t>
  </si>
  <si>
    <t>Объем продукции сельского хозяйства ЛПХ, тыс. руб.</t>
  </si>
  <si>
    <t>Доходы от предпринимательской деятельности, тыс.руб.</t>
  </si>
  <si>
    <t>ВСЕГО ДОХОДОВ, тыс.руб.</t>
  </si>
  <si>
    <t>Торговая площадь кв.м. - всего  (отдел торговли)</t>
  </si>
  <si>
    <t>на 1 тыс.жителей</t>
  </si>
  <si>
    <t>2012 год</t>
  </si>
  <si>
    <t>*** формула</t>
  </si>
  <si>
    <t>Численность занятых в личных подсобных хозяйствах,  тыс. чел.</t>
  </si>
  <si>
    <t>9.Полуфабрикаты мясные (мясосодержащие) подмороженные и замороженные, тонн</t>
  </si>
  <si>
    <t>12. Металлоизделия готовые прочие (банки консервные, крышки металлические), млн.шт.</t>
  </si>
  <si>
    <t xml:space="preserve"> </t>
  </si>
  <si>
    <t>Жилищный фонд, тыс.кв.м. общей площади</t>
  </si>
  <si>
    <t xml:space="preserve">*** формула </t>
  </si>
  <si>
    <t>Численность детей дошкольного возраста, чел.</t>
  </si>
  <si>
    <t>Численность врачей, чел.</t>
  </si>
  <si>
    <t>Численность среднего мед.персонала , чел.</t>
  </si>
  <si>
    <t>Показатели  не выделенные цветом на Ваше усмотрение и уточнение.</t>
  </si>
  <si>
    <t>в данной форме стоят данные прошлых лет</t>
  </si>
  <si>
    <r>
      <t xml:space="preserve">Показатели выделенные бирюзовым цветом </t>
    </r>
    <r>
      <rPr>
        <b/>
        <sz val="12"/>
        <rFont val="Times New Roman"/>
        <family val="1"/>
        <charset val="204"/>
      </rPr>
      <t>расчитываются автоматически (по формуле)</t>
    </r>
  </si>
  <si>
    <t>контактный телефон - 2-11-80    Осадчева С.В.</t>
  </si>
  <si>
    <t>Общепит площадь, кв.м. (отдел торговли)</t>
  </si>
  <si>
    <t>Количество пос.мест, ед.</t>
  </si>
  <si>
    <t>???</t>
  </si>
  <si>
    <t>% в Обороте общепита района</t>
  </si>
  <si>
    <t>ФОТ, тыс.рублей</t>
  </si>
  <si>
    <t>НДФЛ поселения всего, тыс.рублей</t>
  </si>
  <si>
    <t>НДФЛ  поселения от ФОТ, тыс.рублей</t>
  </si>
  <si>
    <t>НДФЛ  поселения от паев, тыс.рублей</t>
  </si>
  <si>
    <t>Количество паев, единиц</t>
  </si>
  <si>
    <t>Стоимость пая, тыс.рублей</t>
  </si>
  <si>
    <t>ОБОРОТ базовых отраслей экономики поселений, тыс.руб.</t>
  </si>
  <si>
    <t>ОБЩИЙ ОБОРОТ ПРЕДПРИЯТИЙ</t>
  </si>
  <si>
    <t>Среднемесячная заработная плата по полному кругу организаций, тыс. руб.</t>
  </si>
  <si>
    <t>Фонд заработной платы по полному кругу организаций, тыс. руб.</t>
  </si>
  <si>
    <t>Водоснабжение, водоотведение, организация сбора и утилизации отходов, деятельность по ликвидации загрязнений по полному кругу предприятий, тыс.руб.</t>
  </si>
  <si>
    <t>Оборот розничной торговли по полному кругу организаций,  тыс. руб.</t>
  </si>
  <si>
    <t>Оборот общественного питания по полному кругу организаций, тыс. руб.</t>
  </si>
  <si>
    <t>Инвестиции в основной капитал за счет всех источников финансирования (без неформальной экономики) по полному кругу организаций, тыс. руб.</t>
  </si>
  <si>
    <t>Среднегодовая численность занятых в экономике, тыс. чел.</t>
  </si>
  <si>
    <t>Численность безработных, зарегистрированных в государственных учреждениях службы занятости населения (среднегодовая), чел.</t>
  </si>
  <si>
    <t>Уровень регистрируемой безработицы  от трудоспособного населения в трудоспособном возрасте (среднегодовой), в %</t>
  </si>
  <si>
    <t>2020 год - оценка</t>
  </si>
  <si>
    <t>2021 год - прогноз</t>
  </si>
  <si>
    <t>2022 год - прогноз</t>
  </si>
  <si>
    <t>2023 год - прогноз</t>
  </si>
  <si>
    <t>Ввод в эксплуатацию жилых домов, тыс. кв. м общей площади</t>
  </si>
  <si>
    <t>темп роста в % к предыдущему году</t>
  </si>
  <si>
    <t>2019 год - отчет</t>
  </si>
  <si>
    <t>Добыча полезных ископаемых по полному кругу предприятий, тыс.руб.</t>
  </si>
  <si>
    <t>Убыток по полному кругу организаций, тыс. руб.</t>
  </si>
  <si>
    <t>Прибыль прибыльных предприятий по полному кругу организаций, тыс. руб.</t>
  </si>
  <si>
    <t>2018 год - отчет</t>
  </si>
  <si>
    <t xml:space="preserve">Основные показатели прогноза социально-экономического развития Безводного сельского поселения Курганинского района на 2021 год и на период до 2023 года 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</si>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</sst>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0.000"/>
    <numFmt numFmtId="173" formatCode="0.0"/>
    <numFmt numFmtId="174" formatCode="0.0000"/>
  </numFmts>
  <fonts count="14" x14ac:knownFonts="1"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3"/>
      <name val="Times New Roman"/>
      <family val="1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44"/>
        <bgColor indexed="31"/>
      </patternFill>
    </fill>
    <fill>
      <patternFill patternType="solid">
        <fgColor indexed="14"/>
        <bgColor indexed="33"/>
      </patternFill>
    </fill>
    <fill>
      <patternFill patternType="solid">
        <fgColor indexed="10"/>
        <bgColor indexed="25"/>
      </patternFill>
    </fill>
    <fill>
      <patternFill patternType="solid">
        <fgColor indexed="15"/>
        <bgColor indexed="35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5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321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3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4" fillId="4" borderId="0" xfId="0" applyFont="1" applyFill="1" applyAlignment="1">
      <alignment horizontal="right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4" borderId="0" xfId="0" applyFont="1" applyFill="1"/>
    <xf numFmtId="0" fontId="5" fillId="0" borderId="1" xfId="0" applyFont="1" applyFill="1" applyBorder="1" applyAlignment="1">
      <alignment vertical="center" wrapText="1"/>
    </xf>
    <xf numFmtId="172" fontId="6" fillId="0" borderId="1" xfId="0" applyNumberFormat="1" applyFont="1" applyFill="1" applyBorder="1" applyAlignment="1">
      <alignment horizontal="center"/>
    </xf>
    <xf numFmtId="173" fontId="5" fillId="0" borderId="1" xfId="0" applyNumberFormat="1" applyFont="1" applyFill="1" applyBorder="1" applyAlignment="1">
      <alignment horizontal="center"/>
    </xf>
    <xf numFmtId="173" fontId="6" fillId="2" borderId="1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172" fontId="6" fillId="2" borderId="1" xfId="0" applyNumberFormat="1" applyFont="1" applyFill="1" applyBorder="1" applyAlignment="1">
      <alignment horizontal="center"/>
    </xf>
    <xf numFmtId="172" fontId="6" fillId="3" borderId="4" xfId="0" applyNumberFormat="1" applyFont="1" applyFill="1" applyBorder="1" applyAlignment="1">
      <alignment horizontal="center"/>
    </xf>
    <xf numFmtId="172" fontId="6" fillId="4" borderId="4" xfId="0" applyNumberFormat="1" applyFont="1" applyFill="1" applyBorder="1" applyAlignment="1">
      <alignment horizontal="center"/>
    </xf>
    <xf numFmtId="173" fontId="2" fillId="3" borderId="1" xfId="0" applyNumberFormat="1" applyFont="1" applyFill="1" applyBorder="1"/>
    <xf numFmtId="0" fontId="2" fillId="5" borderId="1" xfId="0" applyFont="1" applyFill="1" applyBorder="1"/>
    <xf numFmtId="0" fontId="5" fillId="0" borderId="1" xfId="0" applyFont="1" applyFill="1" applyBorder="1" applyAlignment="1">
      <alignment wrapText="1"/>
    </xf>
    <xf numFmtId="173" fontId="6" fillId="0" borderId="1" xfId="0" applyNumberFormat="1" applyFont="1" applyFill="1" applyBorder="1" applyAlignment="1">
      <alignment horizontal="center"/>
    </xf>
    <xf numFmtId="173" fontId="6" fillId="3" borderId="1" xfId="0" applyNumberFormat="1" applyFont="1" applyFill="1" applyBorder="1" applyAlignment="1">
      <alignment horizontal="center"/>
    </xf>
    <xf numFmtId="173" fontId="6" fillId="4" borderId="1" xfId="0" applyNumberFormat="1" applyFont="1" applyFill="1" applyBorder="1" applyAlignment="1">
      <alignment horizontal="center"/>
    </xf>
    <xf numFmtId="173" fontId="3" fillId="3" borderId="1" xfId="0" applyNumberFormat="1" applyFont="1" applyFill="1" applyBorder="1"/>
    <xf numFmtId="173" fontId="2" fillId="3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173" fontId="6" fillId="3" borderId="4" xfId="0" applyNumberFormat="1" applyFont="1" applyFill="1" applyBorder="1" applyAlignment="1">
      <alignment horizontal="center"/>
    </xf>
    <xf numFmtId="173" fontId="6" fillId="4" borderId="4" xfId="0" applyNumberFormat="1" applyFont="1" applyFill="1" applyBorder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2" fillId="5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 indent="1"/>
    </xf>
    <xf numFmtId="173" fontId="6" fillId="6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3" fontId="2" fillId="0" borderId="0" xfId="0" applyNumberFormat="1" applyFont="1" applyFill="1"/>
    <xf numFmtId="172" fontId="2" fillId="3" borderId="1" xfId="0" applyNumberFormat="1" applyFont="1" applyFill="1" applyBorder="1" applyAlignment="1">
      <alignment horizontal="center"/>
    </xf>
    <xf numFmtId="173" fontId="5" fillId="2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5"/>
    </xf>
    <xf numFmtId="0" fontId="1" fillId="4" borderId="5" xfId="0" applyFont="1" applyFill="1" applyBorder="1" applyAlignment="1">
      <alignment horizontal="center" vertical="center" wrapText="1"/>
    </xf>
    <xf numFmtId="173" fontId="5" fillId="4" borderId="1" xfId="0" applyNumberFormat="1" applyFont="1" applyFill="1" applyBorder="1" applyAlignment="1">
      <alignment horizontal="center"/>
    </xf>
    <xf numFmtId="173" fontId="3" fillId="4" borderId="1" xfId="0" applyNumberFormat="1" applyFont="1" applyFill="1" applyBorder="1"/>
    <xf numFmtId="173" fontId="2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173" fontId="3" fillId="4" borderId="0" xfId="0" applyNumberFormat="1" applyFont="1" applyFill="1"/>
    <xf numFmtId="173" fontId="2" fillId="4" borderId="0" xfId="0" applyNumberFormat="1" applyFont="1" applyFill="1"/>
    <xf numFmtId="173" fontId="2" fillId="3" borderId="0" xfId="0" applyNumberFormat="1" applyFont="1" applyFill="1"/>
    <xf numFmtId="1" fontId="6" fillId="0" borderId="1" xfId="0" applyNumberFormat="1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73" fontId="3" fillId="2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2" fontId="3" fillId="7" borderId="0" xfId="0" applyNumberFormat="1" applyFont="1" applyFill="1"/>
    <xf numFmtId="2" fontId="3" fillId="0" borderId="0" xfId="0" applyNumberFormat="1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/>
    </xf>
    <xf numFmtId="173" fontId="3" fillId="11" borderId="1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173" fontId="2" fillId="11" borderId="1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173" fontId="6" fillId="9" borderId="1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2" fontId="6" fillId="9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172" fontId="5" fillId="9" borderId="3" xfId="0" applyNumberFormat="1" applyFont="1" applyFill="1" applyBorder="1" applyAlignment="1">
      <alignment horizontal="center" vertical="center" wrapText="1"/>
    </xf>
    <xf numFmtId="172" fontId="5" fillId="9" borderId="1" xfId="0" applyNumberFormat="1" applyFont="1" applyFill="1" applyBorder="1" applyAlignment="1">
      <alignment horizontal="center"/>
    </xf>
    <xf numFmtId="172" fontId="5" fillId="4" borderId="1" xfId="0" applyNumberFormat="1" applyFont="1" applyFill="1" applyBorder="1" applyAlignment="1">
      <alignment horizontal="center"/>
    </xf>
    <xf numFmtId="172" fontId="5" fillId="4" borderId="3" xfId="0" applyNumberFormat="1" applyFont="1" applyFill="1" applyBorder="1" applyAlignment="1">
      <alignment horizontal="center"/>
    </xf>
    <xf numFmtId="172" fontId="6" fillId="1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 indent="1"/>
    </xf>
    <xf numFmtId="172" fontId="3" fillId="11" borderId="1" xfId="0" applyNumberFormat="1" applyFont="1" applyFill="1" applyBorder="1" applyAlignment="1">
      <alignment horizontal="center"/>
    </xf>
    <xf numFmtId="2" fontId="5" fillId="9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172" fontId="5" fillId="4" borderId="3" xfId="0" applyNumberFormat="1" applyFont="1" applyFill="1" applyBorder="1" applyAlignment="1">
      <alignment horizontal="center" vertical="center" wrapText="1"/>
    </xf>
    <xf numFmtId="174" fontId="5" fillId="4" borderId="3" xfId="0" applyNumberFormat="1" applyFont="1" applyFill="1" applyBorder="1" applyAlignment="1">
      <alignment horizontal="center" vertical="center" wrapText="1"/>
    </xf>
    <xf numFmtId="174" fontId="5" fillId="9" borderId="3" xfId="0" applyNumberFormat="1" applyFont="1" applyFill="1" applyBorder="1" applyAlignment="1">
      <alignment horizontal="center" vertical="center" wrapText="1"/>
    </xf>
    <xf numFmtId="174" fontId="5" fillId="9" borderId="1" xfId="0" applyNumberFormat="1" applyFont="1" applyFill="1" applyBorder="1" applyAlignment="1">
      <alignment horizontal="center"/>
    </xf>
    <xf numFmtId="174" fontId="5" fillId="4" borderId="3" xfId="0" applyNumberFormat="1" applyFont="1" applyFill="1" applyBorder="1" applyAlignment="1">
      <alignment horizontal="center"/>
    </xf>
    <xf numFmtId="172" fontId="6" fillId="9" borderId="1" xfId="0" applyNumberFormat="1" applyFont="1" applyFill="1" applyBorder="1" applyAlignment="1">
      <alignment horizontal="center"/>
    </xf>
    <xf numFmtId="172" fontId="2" fillId="11" borderId="1" xfId="0" applyNumberFormat="1" applyFont="1" applyFill="1" applyBorder="1" applyAlignment="1">
      <alignment horizontal="center"/>
    </xf>
    <xf numFmtId="2" fontId="3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1" fontId="3" fillId="11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 indent="3"/>
    </xf>
    <xf numFmtId="0" fontId="6" fillId="9" borderId="4" xfId="0" applyFont="1" applyFill="1" applyBorder="1" applyAlignment="1">
      <alignment horizontal="center"/>
    </xf>
    <xf numFmtId="0" fontId="3" fillId="13" borderId="0" xfId="0" applyFont="1" applyFill="1" applyAlignment="1">
      <alignment horizontal="right"/>
    </xf>
    <xf numFmtId="173" fontId="3" fillId="13" borderId="0" xfId="0" applyNumberFormat="1" applyFont="1" applyFill="1" applyAlignment="1">
      <alignment horizontal="center"/>
    </xf>
    <xf numFmtId="0" fontId="5" fillId="3" borderId="6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vertical="center" wrapText="1"/>
    </xf>
    <xf numFmtId="173" fontId="5" fillId="3" borderId="1" xfId="0" applyNumberFormat="1" applyFont="1" applyFill="1" applyBorder="1" applyAlignment="1">
      <alignment horizontal="center"/>
    </xf>
    <xf numFmtId="172" fontId="6" fillId="3" borderId="1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72" fontId="5" fillId="3" borderId="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vertical="center" wrapText="1"/>
    </xf>
    <xf numFmtId="173" fontId="5" fillId="3" borderId="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1" fontId="5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0" applyFont="1" applyFill="1"/>
    <xf numFmtId="0" fontId="5" fillId="7" borderId="5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7" fillId="3" borderId="5" xfId="0" applyFont="1" applyFill="1" applyBorder="1"/>
    <xf numFmtId="0" fontId="7" fillId="3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3" borderId="5" xfId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left" vertical="center" wrapText="1" indent="3"/>
    </xf>
    <xf numFmtId="0" fontId="5" fillId="3" borderId="8" xfId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14" borderId="5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9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4" fillId="0" borderId="0" xfId="0" applyFont="1" applyFill="1"/>
    <xf numFmtId="172" fontId="5" fillId="3" borderId="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2" fontId="6" fillId="3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1" fontId="6" fillId="3" borderId="0" xfId="0" applyNumberFormat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Border="1"/>
    <xf numFmtId="0" fontId="5" fillId="0" borderId="0" xfId="0" applyFont="1" applyFill="1" applyBorder="1"/>
    <xf numFmtId="0" fontId="2" fillId="3" borderId="0" xfId="0" applyFont="1" applyFill="1" applyAlignment="1">
      <alignment horizontal="left"/>
    </xf>
    <xf numFmtId="0" fontId="2" fillId="3" borderId="0" xfId="0" applyFont="1" applyFill="1" applyBorder="1"/>
    <xf numFmtId="0" fontId="2" fillId="0" borderId="0" xfId="0" applyFont="1" applyFill="1" applyBorder="1"/>
    <xf numFmtId="0" fontId="2" fillId="14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73" fontId="4" fillId="2" borderId="1" xfId="0" applyNumberFormat="1" applyFont="1" applyFill="1" applyBorder="1" applyAlignment="1">
      <alignment horizontal="center"/>
    </xf>
    <xf numFmtId="173" fontId="4" fillId="14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2" borderId="1" xfId="0" applyFont="1" applyFill="1" applyBorder="1"/>
    <xf numFmtId="173" fontId="8" fillId="2" borderId="1" xfId="0" applyNumberFormat="1" applyFont="1" applyFill="1" applyBorder="1" applyAlignment="1">
      <alignment horizontal="center"/>
    </xf>
    <xf numFmtId="173" fontId="5" fillId="15" borderId="1" xfId="0" applyNumberFormat="1" applyFont="1" applyFill="1" applyBorder="1" applyAlignment="1">
      <alignment horizontal="center"/>
    </xf>
    <xf numFmtId="0" fontId="2" fillId="15" borderId="0" xfId="0" applyFont="1" applyFill="1" applyAlignment="1">
      <alignment horizontal="justify" vertical="top"/>
    </xf>
    <xf numFmtId="172" fontId="2" fillId="3" borderId="0" xfId="0" applyNumberFormat="1" applyFont="1" applyFill="1" applyBorder="1" applyAlignment="1">
      <alignment horizontal="left"/>
    </xf>
    <xf numFmtId="0" fontId="5" fillId="15" borderId="5" xfId="0" applyFont="1" applyFill="1" applyBorder="1" applyAlignment="1">
      <alignment wrapText="1"/>
    </xf>
    <xf numFmtId="173" fontId="6" fillId="15" borderId="1" xfId="0" applyNumberFormat="1" applyFont="1" applyFill="1" applyBorder="1" applyAlignment="1">
      <alignment horizontal="center"/>
    </xf>
    <xf numFmtId="0" fontId="5" fillId="15" borderId="5" xfId="0" applyFont="1" applyFill="1" applyBorder="1" applyAlignment="1">
      <alignment vertical="center" wrapText="1"/>
    </xf>
    <xf numFmtId="173" fontId="2" fillId="15" borderId="0" xfId="0" applyNumberFormat="1" applyFont="1" applyFill="1" applyAlignment="1">
      <alignment horizontal="justify" vertical="top"/>
    </xf>
    <xf numFmtId="0" fontId="10" fillId="3" borderId="1" xfId="0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173" fontId="5" fillId="7" borderId="1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/>
    </xf>
    <xf numFmtId="173" fontId="2" fillId="15" borderId="1" xfId="0" applyNumberFormat="1" applyFont="1" applyFill="1" applyBorder="1" applyAlignment="1">
      <alignment horizontal="center"/>
    </xf>
    <xf numFmtId="0" fontId="2" fillId="15" borderId="0" xfId="0" applyFont="1" applyFill="1" applyAlignment="1">
      <alignment horizontal="left"/>
    </xf>
    <xf numFmtId="0" fontId="5" fillId="15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" fillId="16" borderId="0" xfId="0" applyFont="1" applyFill="1" applyBorder="1" applyAlignment="1"/>
    <xf numFmtId="0" fontId="2" fillId="16" borderId="0" xfId="0" applyFont="1" applyFill="1" applyAlignment="1">
      <alignment horizontal="center"/>
    </xf>
    <xf numFmtId="0" fontId="1" fillId="0" borderId="0" xfId="0" applyFont="1" applyFill="1"/>
    <xf numFmtId="0" fontId="8" fillId="0" borderId="0" xfId="0" applyFont="1" applyFill="1" applyAlignment="1">
      <alignment horizontal="center"/>
    </xf>
    <xf numFmtId="173" fontId="4" fillId="15" borderId="1" xfId="0" applyNumberFormat="1" applyFont="1" applyFill="1" applyBorder="1" applyAlignment="1">
      <alignment horizontal="center"/>
    </xf>
    <xf numFmtId="2" fontId="4" fillId="15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8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73" fontId="8" fillId="3" borderId="1" xfId="0" applyNumberFormat="1" applyFont="1" applyFill="1" applyBorder="1" applyAlignment="1">
      <alignment horizontal="center"/>
    </xf>
    <xf numFmtId="173" fontId="4" fillId="3" borderId="1" xfId="0" applyNumberFormat="1" applyFont="1" applyFill="1" applyBorder="1" applyAlignment="1">
      <alignment horizontal="center"/>
    </xf>
    <xf numFmtId="0" fontId="8" fillId="15" borderId="1" xfId="0" applyFont="1" applyFill="1" applyBorder="1" applyAlignment="1">
      <alignment wrapText="1"/>
    </xf>
    <xf numFmtId="0" fontId="8" fillId="15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/>
    </xf>
    <xf numFmtId="173" fontId="8" fillId="15" borderId="1" xfId="0" applyNumberFormat="1" applyFont="1" applyFill="1" applyBorder="1" applyAlignment="1">
      <alignment horizontal="center"/>
    </xf>
    <xf numFmtId="0" fontId="2" fillId="14" borderId="0" xfId="0" applyFont="1" applyFill="1"/>
    <xf numFmtId="0" fontId="4" fillId="15" borderId="1" xfId="0" applyFont="1" applyFill="1" applyBorder="1" applyAlignment="1">
      <alignment wrapText="1"/>
    </xf>
    <xf numFmtId="0" fontId="8" fillId="0" borderId="0" xfId="0" applyFont="1" applyFill="1" applyBorder="1"/>
    <xf numFmtId="0" fontId="8" fillId="0" borderId="1" xfId="0" applyFont="1" applyFill="1" applyBorder="1"/>
    <xf numFmtId="0" fontId="8" fillId="14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8" fillId="15" borderId="1" xfId="0" applyNumberFormat="1" applyFont="1" applyFill="1" applyBorder="1" applyAlignment="1">
      <alignment horizontal="center"/>
    </xf>
    <xf numFmtId="0" fontId="8" fillId="15" borderId="1" xfId="0" applyFont="1" applyFill="1" applyBorder="1"/>
    <xf numFmtId="173" fontId="8" fillId="7" borderId="1" xfId="0" applyNumberFormat="1" applyFont="1" applyFill="1" applyBorder="1" applyAlignment="1">
      <alignment horizontal="center"/>
    </xf>
    <xf numFmtId="0" fontId="3" fillId="13" borderId="0" xfId="0" applyFont="1" applyFill="1" applyAlignment="1">
      <alignment horizontal="justify" vertical="top"/>
    </xf>
    <xf numFmtId="173" fontId="2" fillId="13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12" fillId="17" borderId="0" xfId="0" applyFont="1" applyFill="1"/>
    <xf numFmtId="0" fontId="12" fillId="18" borderId="10" xfId="0" applyFont="1" applyFill="1" applyBorder="1" applyAlignment="1">
      <alignment vertical="center" wrapText="1"/>
    </xf>
    <xf numFmtId="0" fontId="12" fillId="19" borderId="0" xfId="0" applyFont="1" applyFill="1"/>
    <xf numFmtId="0" fontId="12" fillId="18" borderId="10" xfId="0" applyFont="1" applyFill="1" applyBorder="1" applyAlignment="1">
      <alignment horizontal="right" vertical="center" wrapText="1"/>
    </xf>
    <xf numFmtId="0" fontId="13" fillId="19" borderId="10" xfId="0" applyFont="1" applyFill="1" applyBorder="1" applyAlignment="1">
      <alignment wrapText="1"/>
    </xf>
    <xf numFmtId="0" fontId="12" fillId="19" borderId="10" xfId="0" applyFont="1" applyFill="1" applyBorder="1" applyAlignment="1">
      <alignment horizontal="left" vertical="center" wrapText="1"/>
    </xf>
    <xf numFmtId="0" fontId="12" fillId="18" borderId="10" xfId="0" applyFont="1" applyFill="1" applyBorder="1" applyAlignment="1">
      <alignment wrapText="1"/>
    </xf>
    <xf numFmtId="0" fontId="12" fillId="19" borderId="10" xfId="0" applyFont="1" applyFill="1" applyBorder="1" applyAlignment="1">
      <alignment wrapText="1"/>
    </xf>
    <xf numFmtId="0" fontId="12" fillId="19" borderId="10" xfId="0" applyFont="1" applyFill="1" applyBorder="1" applyAlignment="1">
      <alignment vertical="center" wrapText="1"/>
    </xf>
    <xf numFmtId="173" fontId="12" fillId="19" borderId="0" xfId="0" applyNumberFormat="1" applyFont="1" applyFill="1"/>
    <xf numFmtId="0" fontId="12" fillId="17" borderId="10" xfId="0" applyFont="1" applyFill="1" applyBorder="1" applyAlignment="1">
      <alignment vertical="center" wrapText="1"/>
    </xf>
    <xf numFmtId="0" fontId="12" fillId="19" borderId="0" xfId="0" applyFont="1" applyFill="1" applyBorder="1" applyAlignment="1">
      <alignment horizontal="center"/>
    </xf>
    <xf numFmtId="0" fontId="12" fillId="19" borderId="0" xfId="0" applyFont="1" applyFill="1" applyBorder="1"/>
    <xf numFmtId="0" fontId="12" fillId="20" borderId="10" xfId="0" applyFont="1" applyFill="1" applyBorder="1" applyAlignment="1">
      <alignment vertical="center"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right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72" fontId="9" fillId="3" borderId="9" xfId="0" applyNumberFormat="1" applyFont="1" applyFill="1" applyBorder="1" applyAlignment="1">
      <alignment horizontal="left"/>
    </xf>
    <xf numFmtId="0" fontId="1" fillId="17" borderId="0" xfId="0" applyFont="1" applyFill="1" applyBorder="1" applyAlignment="1">
      <alignment horizontal="right"/>
    </xf>
    <xf numFmtId="0" fontId="1" fillId="17" borderId="0" xfId="0" applyFont="1" applyFill="1" applyBorder="1" applyAlignment="1">
      <alignment horizontal="center" vertical="center" wrapText="1"/>
    </xf>
    <xf numFmtId="0" fontId="12" fillId="17" borderId="10" xfId="0" applyFont="1" applyFill="1" applyBorder="1" applyAlignment="1">
      <alignment horizontal="center" vertical="center"/>
    </xf>
    <xf numFmtId="0" fontId="12" fillId="17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3" fontId="12" fillId="18" borderId="10" xfId="0" applyNumberFormat="1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0;&#1091;&#1094;&#1086;&#1074;&#1072;/&#1048;&#1053;&#1044;&#1048;&#1050;&#1040;&#1058;&#1048;&#1042;&#1053;&#1067;&#1049;%20&#1055;&#1051;&#1040;&#1053;/&#1048;&#1085;&#1076;&#1080;&#1082;&#1072;&#1090;&#1080;&#1074;&#1085;&#1099;&#1081;%20&#1087;&#1083;&#1072;&#1085;%20&#1085;&#1072;%202016%20&#1075;&#1086;&#1076;/&#1080;&#1085;&#1076;&#1080;&#1082;&#1072;&#1090;&#1080;&#1074;&#1085;&#1099;&#1081;%20&#1087;&#1083;&#1072;&#1085;%20%20&#1085;&#1072;%202016%20&#1075;.%20&#1089;&#1074;&#1086;&#1076;&#1085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 в экспл."/>
      <sheetName val="расчет численности 2014 года"/>
      <sheetName val="расчет 2011 года "/>
      <sheetName val="сельское хозяйство 2011г"/>
      <sheetName val="расчет по сел. хоз-ву 2012-2014"/>
      <sheetName val="сельское хозяйство (2012-2014)"/>
      <sheetName val="расчет по сел.хоз. 2013-2015"/>
      <sheetName val="сельское хозяйство (2013-2015)"/>
      <sheetName val="расчет по сел. хоз-ву 2014-2016"/>
      <sheetName val="сельское хозяйство (2014-2016)"/>
      <sheetName val="Лист1"/>
      <sheetName val="2010 год"/>
      <sheetName val="2011 год"/>
      <sheetName val="2012 год"/>
      <sheetName val="сравнительный"/>
      <sheetName val="сводный"/>
      <sheetName val="2014"/>
      <sheetName val="2015"/>
      <sheetName val="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E7">
            <v>43.8</v>
          </cell>
          <cell r="F7">
            <v>44.5</v>
          </cell>
          <cell r="G7">
            <v>45.3</v>
          </cell>
          <cell r="K7">
            <v>29.599999999999998</v>
          </cell>
          <cell r="L7">
            <v>30</v>
          </cell>
          <cell r="M7">
            <v>30.4</v>
          </cell>
          <cell r="Q7">
            <v>19.2</v>
          </cell>
          <cell r="R7">
            <v>19.399999999999999</v>
          </cell>
          <cell r="S7">
            <v>19.7</v>
          </cell>
          <cell r="W7">
            <v>40.400000000000006</v>
          </cell>
          <cell r="X7">
            <v>41</v>
          </cell>
          <cell r="Y7">
            <v>41.599999999999994</v>
          </cell>
          <cell r="AC7">
            <v>32.700000000000003</v>
          </cell>
          <cell r="AD7">
            <v>33.200000000000003</v>
          </cell>
          <cell r="AE7">
            <v>33.700000000000003</v>
          </cell>
          <cell r="AI7">
            <v>24.4</v>
          </cell>
          <cell r="AJ7">
            <v>24.8</v>
          </cell>
          <cell r="AK7">
            <v>25.2</v>
          </cell>
          <cell r="AO7">
            <v>15.3</v>
          </cell>
          <cell r="AP7">
            <v>15.6</v>
          </cell>
          <cell r="AQ7">
            <v>15.9</v>
          </cell>
          <cell r="AU7">
            <v>34.9</v>
          </cell>
          <cell r="AV7">
            <v>35.5</v>
          </cell>
          <cell r="AW7">
            <v>36.299999999999997</v>
          </cell>
          <cell r="BA7">
            <v>17.200000000000003</v>
          </cell>
          <cell r="BB7">
            <v>17.5</v>
          </cell>
          <cell r="BC7">
            <v>17.899999999999999</v>
          </cell>
          <cell r="BG7">
            <v>31.700000000000003</v>
          </cell>
          <cell r="BH7">
            <v>32.200000000000003</v>
          </cell>
          <cell r="BI7">
            <v>32.699999999999996</v>
          </cell>
        </row>
        <row r="8">
          <cell r="E8">
            <v>35.299999999999997</v>
          </cell>
          <cell r="F8">
            <v>35.9</v>
          </cell>
          <cell r="G8">
            <v>36.6</v>
          </cell>
          <cell r="K8">
            <v>13.2</v>
          </cell>
          <cell r="L8">
            <v>13.4</v>
          </cell>
          <cell r="M8">
            <v>13.6</v>
          </cell>
          <cell r="Q8">
            <v>16.2</v>
          </cell>
          <cell r="R8">
            <v>16.399999999999999</v>
          </cell>
          <cell r="S8">
            <v>16.7</v>
          </cell>
          <cell r="W8">
            <v>9.3000000000000007</v>
          </cell>
          <cell r="X8">
            <v>9.5</v>
          </cell>
          <cell r="Y8">
            <v>9.6999999999999993</v>
          </cell>
          <cell r="AC8">
            <v>2.9</v>
          </cell>
          <cell r="AD8">
            <v>3</v>
          </cell>
          <cell r="AE8">
            <v>3.1</v>
          </cell>
          <cell r="AI8">
            <v>9.6</v>
          </cell>
          <cell r="AJ8">
            <v>9.8000000000000007</v>
          </cell>
          <cell r="AK8">
            <v>10</v>
          </cell>
          <cell r="AO8">
            <v>14.9</v>
          </cell>
          <cell r="AP8">
            <v>15.2</v>
          </cell>
          <cell r="AQ8">
            <v>15.5</v>
          </cell>
          <cell r="AU8">
            <v>31.2</v>
          </cell>
          <cell r="AV8">
            <v>31.7</v>
          </cell>
          <cell r="AW8">
            <v>32.299999999999997</v>
          </cell>
          <cell r="BA8">
            <v>12.8</v>
          </cell>
          <cell r="BB8">
            <v>13</v>
          </cell>
          <cell r="BC8">
            <v>13.3</v>
          </cell>
          <cell r="BG8">
            <v>6.6</v>
          </cell>
          <cell r="BH8">
            <v>6.7</v>
          </cell>
          <cell r="BI8">
            <v>6.8</v>
          </cell>
        </row>
        <row r="9">
          <cell r="E9">
            <v>8.5</v>
          </cell>
          <cell r="F9">
            <v>8.6</v>
          </cell>
          <cell r="G9">
            <v>8.6999999999999993</v>
          </cell>
          <cell r="K9">
            <v>16.399999999999999</v>
          </cell>
          <cell r="L9">
            <v>16.600000000000001</v>
          </cell>
          <cell r="M9">
            <v>16.8</v>
          </cell>
          <cell r="Q9">
            <v>3</v>
          </cell>
          <cell r="R9">
            <v>3</v>
          </cell>
          <cell r="S9">
            <v>3</v>
          </cell>
          <cell r="W9">
            <v>31.1</v>
          </cell>
          <cell r="X9">
            <v>31.5</v>
          </cell>
          <cell r="Y9">
            <v>31.9</v>
          </cell>
          <cell r="AC9">
            <v>29.8</v>
          </cell>
          <cell r="AD9">
            <v>30.2</v>
          </cell>
          <cell r="AE9">
            <v>30.6</v>
          </cell>
          <cell r="AI9">
            <v>14.8</v>
          </cell>
          <cell r="AJ9">
            <v>15</v>
          </cell>
          <cell r="AK9">
            <v>15.2</v>
          </cell>
          <cell r="AO9">
            <v>0.4</v>
          </cell>
          <cell r="AP9">
            <v>0.4</v>
          </cell>
          <cell r="AQ9">
            <v>0.4</v>
          </cell>
          <cell r="AU9">
            <v>3.7</v>
          </cell>
          <cell r="AV9">
            <v>3.8</v>
          </cell>
          <cell r="AW9">
            <v>4</v>
          </cell>
          <cell r="BA9">
            <v>4.4000000000000004</v>
          </cell>
          <cell r="BB9">
            <v>4.5</v>
          </cell>
          <cell r="BC9">
            <v>4.5999999999999996</v>
          </cell>
          <cell r="BG9">
            <v>25.1</v>
          </cell>
          <cell r="BH9">
            <v>25.5</v>
          </cell>
          <cell r="BI9">
            <v>25.9</v>
          </cell>
        </row>
        <row r="11">
          <cell r="E11">
            <v>21.25</v>
          </cell>
          <cell r="F11">
            <v>21.65</v>
          </cell>
          <cell r="G11">
            <v>22.35</v>
          </cell>
          <cell r="K11">
            <v>17.350000000000001</v>
          </cell>
          <cell r="L11">
            <v>17.75</v>
          </cell>
          <cell r="M11">
            <v>18.25</v>
          </cell>
          <cell r="Q11">
            <v>7.9499999999999993</v>
          </cell>
          <cell r="R11">
            <v>8.0500000000000007</v>
          </cell>
          <cell r="S11">
            <v>8.25</v>
          </cell>
          <cell r="W11">
            <v>23.450000000000003</v>
          </cell>
          <cell r="X11">
            <v>23.85</v>
          </cell>
          <cell r="Y11">
            <v>24.75</v>
          </cell>
          <cell r="AC11">
            <v>16.150000000000002</v>
          </cell>
          <cell r="AD11">
            <v>16.450000000000003</v>
          </cell>
          <cell r="AE11">
            <v>17.05</v>
          </cell>
          <cell r="AI11">
            <v>9.9499999999999993</v>
          </cell>
          <cell r="AJ11">
            <v>10.25</v>
          </cell>
          <cell r="AK11">
            <v>10.55</v>
          </cell>
          <cell r="AO11">
            <v>5.8500000000000005</v>
          </cell>
          <cell r="AP11">
            <v>5.95</v>
          </cell>
          <cell r="AQ11">
            <v>6.15</v>
          </cell>
          <cell r="AU11">
            <v>11.35</v>
          </cell>
          <cell r="AV11">
            <v>11.549999999999999</v>
          </cell>
          <cell r="AW11">
            <v>11.95</v>
          </cell>
          <cell r="BA11">
            <v>10.050000000000001</v>
          </cell>
          <cell r="BB11">
            <v>10.25</v>
          </cell>
          <cell r="BC11">
            <v>10.649999999999999</v>
          </cell>
          <cell r="BG11">
            <v>14.049999999999999</v>
          </cell>
          <cell r="BH11">
            <v>14.35</v>
          </cell>
          <cell r="BI11">
            <v>14.85</v>
          </cell>
        </row>
        <row r="12">
          <cell r="E12">
            <v>17.399999999999999</v>
          </cell>
          <cell r="F12">
            <v>17.7</v>
          </cell>
          <cell r="G12">
            <v>18.3</v>
          </cell>
          <cell r="K12">
            <v>9.4</v>
          </cell>
          <cell r="L12">
            <v>9.6</v>
          </cell>
          <cell r="M12">
            <v>9.9</v>
          </cell>
          <cell r="Q12">
            <v>6.1</v>
          </cell>
          <cell r="R12">
            <v>6.2</v>
          </cell>
          <cell r="S12">
            <v>6.4</v>
          </cell>
          <cell r="W12">
            <v>9</v>
          </cell>
          <cell r="X12">
            <v>9.1</v>
          </cell>
          <cell r="Y12">
            <v>9.5</v>
          </cell>
          <cell r="AC12">
            <v>2</v>
          </cell>
          <cell r="AD12">
            <v>2</v>
          </cell>
          <cell r="AE12">
            <v>2.1</v>
          </cell>
          <cell r="AI12">
            <v>3.2</v>
          </cell>
          <cell r="AJ12">
            <v>3.3</v>
          </cell>
          <cell r="AK12">
            <v>3.4</v>
          </cell>
          <cell r="AO12">
            <v>5.4</v>
          </cell>
          <cell r="AP12">
            <v>5.5</v>
          </cell>
          <cell r="AQ12">
            <v>5.7</v>
          </cell>
          <cell r="AU12">
            <v>9.4</v>
          </cell>
          <cell r="AV12">
            <v>9.6</v>
          </cell>
          <cell r="AW12">
            <v>9.9</v>
          </cell>
          <cell r="BA12">
            <v>7.7</v>
          </cell>
          <cell r="BB12">
            <v>7.8</v>
          </cell>
          <cell r="BC12">
            <v>8.1</v>
          </cell>
          <cell r="BG12">
            <v>2.2000000000000002</v>
          </cell>
          <cell r="BH12">
            <v>2.2000000000000002</v>
          </cell>
          <cell r="BI12">
            <v>2.2999999999999998</v>
          </cell>
        </row>
        <row r="13">
          <cell r="E13">
            <v>3.6</v>
          </cell>
          <cell r="F13">
            <v>3.7</v>
          </cell>
          <cell r="G13">
            <v>3.8</v>
          </cell>
          <cell r="K13">
            <v>7.6</v>
          </cell>
          <cell r="L13">
            <v>7.8</v>
          </cell>
          <cell r="M13">
            <v>8</v>
          </cell>
          <cell r="Q13">
            <v>1.5</v>
          </cell>
          <cell r="R13">
            <v>1.5</v>
          </cell>
          <cell r="S13">
            <v>1.5</v>
          </cell>
          <cell r="W13">
            <v>14.1</v>
          </cell>
          <cell r="X13">
            <v>14.4</v>
          </cell>
          <cell r="Y13">
            <v>14.9</v>
          </cell>
          <cell r="AC13">
            <v>13.8</v>
          </cell>
          <cell r="AD13">
            <v>14.1</v>
          </cell>
          <cell r="AE13">
            <v>14.6</v>
          </cell>
          <cell r="AI13">
            <v>6.5</v>
          </cell>
          <cell r="AJ13">
            <v>6.7</v>
          </cell>
          <cell r="AK13">
            <v>6.9</v>
          </cell>
          <cell r="AO13">
            <v>0.2</v>
          </cell>
          <cell r="AP13">
            <v>0.2</v>
          </cell>
          <cell r="AQ13">
            <v>0.2</v>
          </cell>
          <cell r="AU13">
            <v>1.6</v>
          </cell>
          <cell r="AV13">
            <v>1.6</v>
          </cell>
          <cell r="AW13">
            <v>1.7</v>
          </cell>
          <cell r="BA13">
            <v>2.1</v>
          </cell>
          <cell r="BB13">
            <v>2.2000000000000002</v>
          </cell>
          <cell r="BC13">
            <v>2.2999999999999998</v>
          </cell>
          <cell r="BG13">
            <v>11.5</v>
          </cell>
          <cell r="BH13">
            <v>11.8</v>
          </cell>
          <cell r="BI13">
            <v>12.2</v>
          </cell>
        </row>
        <row r="14">
          <cell r="E14">
            <v>0.25</v>
          </cell>
          <cell r="F14">
            <v>0.25</v>
          </cell>
          <cell r="G14">
            <v>0.25</v>
          </cell>
          <cell r="K14">
            <v>0.35</v>
          </cell>
          <cell r="L14">
            <v>0.35</v>
          </cell>
          <cell r="M14">
            <v>0.35</v>
          </cell>
          <cell r="Q14">
            <v>0.35</v>
          </cell>
          <cell r="R14">
            <v>0.35</v>
          </cell>
          <cell r="S14">
            <v>0.35</v>
          </cell>
          <cell r="W14">
            <v>0.35</v>
          </cell>
          <cell r="X14">
            <v>0.35</v>
          </cell>
          <cell r="Y14">
            <v>0.35</v>
          </cell>
          <cell r="AC14">
            <v>0.35</v>
          </cell>
          <cell r="AD14">
            <v>0.35</v>
          </cell>
          <cell r="AE14">
            <v>0.35</v>
          </cell>
          <cell r="AI14">
            <v>0.25</v>
          </cell>
          <cell r="AJ14">
            <v>0.25</v>
          </cell>
          <cell r="AK14">
            <v>0.25</v>
          </cell>
          <cell r="AO14">
            <v>0.25</v>
          </cell>
          <cell r="AP14">
            <v>0.25</v>
          </cell>
          <cell r="AQ14">
            <v>0.25</v>
          </cell>
          <cell r="AU14">
            <v>0.35</v>
          </cell>
          <cell r="AV14">
            <v>0.35</v>
          </cell>
          <cell r="AW14">
            <v>0.35</v>
          </cell>
          <cell r="BA14">
            <v>0.25</v>
          </cell>
          <cell r="BB14">
            <v>0.25</v>
          </cell>
          <cell r="BC14">
            <v>0.25</v>
          </cell>
          <cell r="BG14">
            <v>0.35</v>
          </cell>
          <cell r="BH14">
            <v>0.35</v>
          </cell>
          <cell r="BI14">
            <v>0.35</v>
          </cell>
        </row>
        <row r="15">
          <cell r="E15">
            <v>0.89999999999999991</v>
          </cell>
          <cell r="F15">
            <v>1.2</v>
          </cell>
          <cell r="G15">
            <v>1.2</v>
          </cell>
          <cell r="K15">
            <v>0.3</v>
          </cell>
          <cell r="L15">
            <v>0.3</v>
          </cell>
          <cell r="M15">
            <v>0.3</v>
          </cell>
          <cell r="Q15">
            <v>2.1</v>
          </cell>
          <cell r="R15">
            <v>3.2</v>
          </cell>
          <cell r="S15">
            <v>3.3</v>
          </cell>
          <cell r="W15">
            <v>1</v>
          </cell>
          <cell r="X15">
            <v>1.3</v>
          </cell>
          <cell r="Y15">
            <v>1.4000000000000001</v>
          </cell>
          <cell r="AC15">
            <v>0.6</v>
          </cell>
          <cell r="AD15">
            <v>0.9</v>
          </cell>
          <cell r="AE15">
            <v>1</v>
          </cell>
          <cell r="AI15">
            <v>1.1000000000000001</v>
          </cell>
          <cell r="AJ15">
            <v>1.2000000000000002</v>
          </cell>
          <cell r="AK15">
            <v>1.2000000000000002</v>
          </cell>
          <cell r="AO15">
            <v>1.9</v>
          </cell>
          <cell r="AP15">
            <v>1.9</v>
          </cell>
          <cell r="AQ15">
            <v>2</v>
          </cell>
          <cell r="AU15">
            <v>0</v>
          </cell>
          <cell r="AV15">
            <v>0</v>
          </cell>
          <cell r="AW15">
            <v>0</v>
          </cell>
          <cell r="BA15">
            <v>0.8</v>
          </cell>
          <cell r="BB15">
            <v>0.89999999999999991</v>
          </cell>
          <cell r="BC15">
            <v>0.89999999999999991</v>
          </cell>
          <cell r="BG15">
            <v>1</v>
          </cell>
          <cell r="BH15">
            <v>1.2</v>
          </cell>
          <cell r="BI15">
            <v>1.2</v>
          </cell>
        </row>
        <row r="16">
          <cell r="E16">
            <v>0.7</v>
          </cell>
          <cell r="F16">
            <v>0.9</v>
          </cell>
          <cell r="G16">
            <v>0.9</v>
          </cell>
          <cell r="K16">
            <v>0.3</v>
          </cell>
          <cell r="L16">
            <v>0.3</v>
          </cell>
          <cell r="M16">
            <v>0.3</v>
          </cell>
          <cell r="Q16">
            <v>2.1</v>
          </cell>
          <cell r="R16">
            <v>3.2</v>
          </cell>
          <cell r="S16">
            <v>3.3</v>
          </cell>
          <cell r="W16">
            <v>0.3</v>
          </cell>
          <cell r="X16">
            <v>0.3</v>
          </cell>
          <cell r="Y16">
            <v>0.3</v>
          </cell>
          <cell r="AC16">
            <v>0.1</v>
          </cell>
          <cell r="AD16">
            <v>0.1</v>
          </cell>
          <cell r="AE16">
            <v>0.1</v>
          </cell>
          <cell r="AI16">
            <v>0.8</v>
          </cell>
          <cell r="AJ16">
            <v>0.8</v>
          </cell>
          <cell r="AK16">
            <v>0.8</v>
          </cell>
          <cell r="AO16">
            <v>1.9</v>
          </cell>
          <cell r="AP16">
            <v>1.9</v>
          </cell>
          <cell r="AQ16">
            <v>2</v>
          </cell>
          <cell r="BA16">
            <v>0.6</v>
          </cell>
          <cell r="BB16">
            <v>0.6</v>
          </cell>
          <cell r="BC16">
            <v>0.6</v>
          </cell>
          <cell r="BG16">
            <v>0.5</v>
          </cell>
          <cell r="BH16">
            <v>0.5</v>
          </cell>
          <cell r="BI16">
            <v>0.5</v>
          </cell>
        </row>
        <row r="17">
          <cell r="E17">
            <v>0.2</v>
          </cell>
          <cell r="F17">
            <v>0.3</v>
          </cell>
          <cell r="G17">
            <v>0.3</v>
          </cell>
          <cell r="W17">
            <v>0.7</v>
          </cell>
          <cell r="X17">
            <v>1</v>
          </cell>
          <cell r="Y17">
            <v>1.1000000000000001</v>
          </cell>
          <cell r="AC17">
            <v>0.5</v>
          </cell>
          <cell r="AD17">
            <v>0.8</v>
          </cell>
          <cell r="AE17">
            <v>0.9</v>
          </cell>
          <cell r="AI17">
            <v>0.3</v>
          </cell>
          <cell r="AJ17">
            <v>0.4</v>
          </cell>
          <cell r="AK17">
            <v>0.4</v>
          </cell>
          <cell r="BA17">
            <v>0.2</v>
          </cell>
          <cell r="BB17">
            <v>0.3</v>
          </cell>
          <cell r="BC17">
            <v>0.3</v>
          </cell>
          <cell r="BG17">
            <v>0.5</v>
          </cell>
          <cell r="BH17">
            <v>0.7</v>
          </cell>
          <cell r="BI17">
            <v>0.7</v>
          </cell>
        </row>
        <row r="18">
          <cell r="E18">
            <v>0</v>
          </cell>
          <cell r="F18">
            <v>0</v>
          </cell>
          <cell r="G18">
            <v>0</v>
          </cell>
          <cell r="K18">
            <v>6.1</v>
          </cell>
          <cell r="L18">
            <v>1.8</v>
          </cell>
          <cell r="M18">
            <v>1.9</v>
          </cell>
          <cell r="Q18">
            <v>0</v>
          </cell>
          <cell r="R18">
            <v>13.3</v>
          </cell>
          <cell r="S18">
            <v>14.4</v>
          </cell>
          <cell r="W18">
            <v>14.5</v>
          </cell>
          <cell r="X18">
            <v>7.9</v>
          </cell>
          <cell r="Y18">
            <v>8.6</v>
          </cell>
          <cell r="AC18">
            <v>0</v>
          </cell>
          <cell r="AD18">
            <v>0</v>
          </cell>
          <cell r="AE18">
            <v>0</v>
          </cell>
          <cell r="AI18">
            <v>49.3</v>
          </cell>
          <cell r="AJ18">
            <v>35.5</v>
          </cell>
          <cell r="AK18">
            <v>38.4</v>
          </cell>
          <cell r="AO18">
            <v>0</v>
          </cell>
          <cell r="AP18">
            <v>0</v>
          </cell>
          <cell r="AQ18">
            <v>0</v>
          </cell>
          <cell r="AU18">
            <v>2.1</v>
          </cell>
          <cell r="AV18">
            <v>2</v>
          </cell>
          <cell r="AW18">
            <v>2.2000000000000002</v>
          </cell>
          <cell r="BA18">
            <v>19.3</v>
          </cell>
          <cell r="BB18">
            <v>9.6999999999999993</v>
          </cell>
          <cell r="BC18">
            <v>10.5</v>
          </cell>
          <cell r="BG18">
            <v>2.5</v>
          </cell>
          <cell r="BH18">
            <v>0</v>
          </cell>
          <cell r="BI18">
            <v>0</v>
          </cell>
        </row>
        <row r="19">
          <cell r="L19">
            <v>1.8</v>
          </cell>
          <cell r="M19">
            <v>1.9</v>
          </cell>
          <cell r="R19">
            <v>13.3</v>
          </cell>
          <cell r="S19">
            <v>14.4</v>
          </cell>
          <cell r="W19">
            <v>4.5999999999999996</v>
          </cell>
          <cell r="AI19">
            <v>42.3</v>
          </cell>
          <cell r="AJ19">
            <v>31.8</v>
          </cell>
          <cell r="AK19">
            <v>34.4</v>
          </cell>
          <cell r="AU19">
            <v>2.1</v>
          </cell>
          <cell r="AV19">
            <v>2</v>
          </cell>
          <cell r="AW19">
            <v>2.2000000000000002</v>
          </cell>
          <cell r="BA19">
            <v>19.3</v>
          </cell>
          <cell r="BB19">
            <v>9.6999999999999993</v>
          </cell>
          <cell r="BC19">
            <v>10.5</v>
          </cell>
        </row>
        <row r="20">
          <cell r="K20">
            <v>6.1</v>
          </cell>
          <cell r="W20">
            <v>9.9</v>
          </cell>
          <cell r="X20">
            <v>7.9</v>
          </cell>
          <cell r="Y20">
            <v>8.6</v>
          </cell>
          <cell r="AI20">
            <v>7</v>
          </cell>
          <cell r="AJ20">
            <v>3.7</v>
          </cell>
          <cell r="AK20">
            <v>4</v>
          </cell>
          <cell r="BG20">
            <v>2.5</v>
          </cell>
        </row>
        <row r="21">
          <cell r="E21">
            <v>5.6</v>
          </cell>
          <cell r="F21">
            <v>5.5</v>
          </cell>
          <cell r="G21">
            <v>5.6000000000000005</v>
          </cell>
          <cell r="K21">
            <v>3.3</v>
          </cell>
          <cell r="L21">
            <v>3</v>
          </cell>
          <cell r="M21">
            <v>3.1</v>
          </cell>
          <cell r="Q21">
            <v>2.6999999999999997</v>
          </cell>
          <cell r="R21">
            <v>2.5</v>
          </cell>
          <cell r="S21">
            <v>2.5999999999999996</v>
          </cell>
          <cell r="W21">
            <v>4.0999999999999996</v>
          </cell>
          <cell r="X21">
            <v>3.6</v>
          </cell>
          <cell r="Y21">
            <v>3.8000000000000003</v>
          </cell>
          <cell r="AC21">
            <v>3.2</v>
          </cell>
          <cell r="AD21">
            <v>2.9</v>
          </cell>
          <cell r="AE21">
            <v>3</v>
          </cell>
          <cell r="AI21">
            <v>1.4</v>
          </cell>
          <cell r="AJ21">
            <v>1.7</v>
          </cell>
          <cell r="AK21">
            <v>1.7</v>
          </cell>
          <cell r="AO21">
            <v>2.5</v>
          </cell>
          <cell r="AP21">
            <v>2.6</v>
          </cell>
          <cell r="AQ21">
            <v>2.7</v>
          </cell>
          <cell r="AU21">
            <v>2.6999999999999997</v>
          </cell>
          <cell r="AV21">
            <v>2.6999999999999997</v>
          </cell>
          <cell r="AW21">
            <v>2.8</v>
          </cell>
          <cell r="BA21">
            <v>2</v>
          </cell>
          <cell r="BB21">
            <v>1.9000000000000001</v>
          </cell>
          <cell r="BC21">
            <v>1.9000000000000001</v>
          </cell>
          <cell r="BG21">
            <v>3.1</v>
          </cell>
          <cell r="BH21">
            <v>2.6999999999999997</v>
          </cell>
          <cell r="BI21">
            <v>2.8</v>
          </cell>
        </row>
        <row r="22">
          <cell r="E22">
            <v>4.5999999999999996</v>
          </cell>
          <cell r="F22">
            <v>4.5999999999999996</v>
          </cell>
          <cell r="G22">
            <v>4.7</v>
          </cell>
          <cell r="K22">
            <v>1.7</v>
          </cell>
          <cell r="L22">
            <v>1.6</v>
          </cell>
          <cell r="M22">
            <v>1.6</v>
          </cell>
          <cell r="Q22">
            <v>2.2999999999999998</v>
          </cell>
          <cell r="R22">
            <v>2.2000000000000002</v>
          </cell>
          <cell r="S22">
            <v>2.2999999999999998</v>
          </cell>
          <cell r="W22">
            <v>1.1000000000000001</v>
          </cell>
          <cell r="X22">
            <v>1</v>
          </cell>
          <cell r="Y22">
            <v>1.1000000000000001</v>
          </cell>
          <cell r="AC22">
            <v>0.2</v>
          </cell>
          <cell r="AD22">
            <v>0.3</v>
          </cell>
          <cell r="AE22">
            <v>0.3</v>
          </cell>
          <cell r="AJ22">
            <v>0.5</v>
          </cell>
          <cell r="AK22">
            <v>0.5</v>
          </cell>
          <cell r="AO22">
            <v>2.2999999999999998</v>
          </cell>
          <cell r="AP22">
            <v>2.4</v>
          </cell>
          <cell r="AQ22">
            <v>2.5</v>
          </cell>
          <cell r="AU22">
            <v>2.2999999999999998</v>
          </cell>
          <cell r="AV22">
            <v>2.2999999999999998</v>
          </cell>
          <cell r="AW22">
            <v>2.4</v>
          </cell>
          <cell r="BA22">
            <v>1.6</v>
          </cell>
          <cell r="BB22">
            <v>1.6</v>
          </cell>
          <cell r="BC22">
            <v>1.6</v>
          </cell>
          <cell r="BG22">
            <v>0.4</v>
          </cell>
          <cell r="BH22">
            <v>0.3</v>
          </cell>
          <cell r="BI22">
            <v>0.3</v>
          </cell>
        </row>
        <row r="23">
          <cell r="E23">
            <v>1</v>
          </cell>
          <cell r="F23">
            <v>0.9</v>
          </cell>
          <cell r="G23">
            <v>0.9</v>
          </cell>
          <cell r="K23">
            <v>1.6</v>
          </cell>
          <cell r="L23">
            <v>1.4</v>
          </cell>
          <cell r="M23">
            <v>1.5</v>
          </cell>
          <cell r="Q23">
            <v>0.4</v>
          </cell>
          <cell r="R23">
            <v>0.3</v>
          </cell>
          <cell r="S23">
            <v>0.3</v>
          </cell>
          <cell r="W23">
            <v>3</v>
          </cell>
          <cell r="X23">
            <v>2.6</v>
          </cell>
          <cell r="Y23">
            <v>2.7</v>
          </cell>
          <cell r="AC23">
            <v>3</v>
          </cell>
          <cell r="AD23">
            <v>2.6</v>
          </cell>
          <cell r="AE23">
            <v>2.7</v>
          </cell>
          <cell r="AI23">
            <v>1.4</v>
          </cell>
          <cell r="AJ23">
            <v>1.2</v>
          </cell>
          <cell r="AK23">
            <v>1.2</v>
          </cell>
          <cell r="AO23">
            <v>0.2</v>
          </cell>
          <cell r="AP23">
            <v>0.2</v>
          </cell>
          <cell r="AQ23">
            <v>0.2</v>
          </cell>
          <cell r="AU23">
            <v>0.4</v>
          </cell>
          <cell r="AV23">
            <v>0.4</v>
          </cell>
          <cell r="AW23">
            <v>0.4</v>
          </cell>
          <cell r="BA23">
            <v>0.4</v>
          </cell>
          <cell r="BB23">
            <v>0.3</v>
          </cell>
          <cell r="BC23">
            <v>0.3</v>
          </cell>
          <cell r="BG23">
            <v>2.6</v>
          </cell>
          <cell r="BH23">
            <v>2.2999999999999998</v>
          </cell>
          <cell r="BI23">
            <v>2.4</v>
          </cell>
        </row>
        <row r="24">
          <cell r="BG24">
            <v>0.1</v>
          </cell>
          <cell r="BH24">
            <v>0.1</v>
          </cell>
          <cell r="BI24">
            <v>0.1</v>
          </cell>
        </row>
        <row r="25">
          <cell r="E25">
            <v>0.7</v>
          </cell>
          <cell r="F25">
            <v>0.7</v>
          </cell>
          <cell r="G25">
            <v>0.7</v>
          </cell>
          <cell r="K25">
            <v>1.7</v>
          </cell>
          <cell r="L25">
            <v>1.7999999999999998</v>
          </cell>
          <cell r="M25">
            <v>1.7999999999999998</v>
          </cell>
          <cell r="Q25">
            <v>1.25</v>
          </cell>
          <cell r="R25">
            <v>1.3</v>
          </cell>
          <cell r="S25">
            <v>1.35</v>
          </cell>
          <cell r="W25">
            <v>2.4</v>
          </cell>
          <cell r="X25">
            <v>2.4</v>
          </cell>
          <cell r="Y25">
            <v>2.4500000000000002</v>
          </cell>
          <cell r="AC25">
            <v>0.8</v>
          </cell>
          <cell r="AD25">
            <v>0.8</v>
          </cell>
          <cell r="AE25">
            <v>0.85</v>
          </cell>
          <cell r="AI25">
            <v>0.5</v>
          </cell>
          <cell r="AJ25">
            <v>0.45</v>
          </cell>
          <cell r="AK25">
            <v>0.45</v>
          </cell>
          <cell r="AO25">
            <v>0.8</v>
          </cell>
          <cell r="AP25">
            <v>0.8</v>
          </cell>
          <cell r="AQ25">
            <v>0.8</v>
          </cell>
          <cell r="AU25">
            <v>1.4</v>
          </cell>
          <cell r="AV25">
            <v>1.4</v>
          </cell>
          <cell r="AW25">
            <v>1.4</v>
          </cell>
          <cell r="BA25">
            <v>0.45</v>
          </cell>
          <cell r="BB25">
            <v>0.45</v>
          </cell>
          <cell r="BC25">
            <v>0.45</v>
          </cell>
          <cell r="BG25">
            <v>1.8</v>
          </cell>
          <cell r="BH25">
            <v>1.9</v>
          </cell>
          <cell r="BI25">
            <v>1.95</v>
          </cell>
        </row>
        <row r="26">
          <cell r="K26">
            <v>0.5</v>
          </cell>
          <cell r="L26">
            <v>0.6</v>
          </cell>
          <cell r="M26">
            <v>0.6</v>
          </cell>
        </row>
        <row r="28">
          <cell r="E28">
            <v>0.7</v>
          </cell>
          <cell r="F28">
            <v>0.7</v>
          </cell>
          <cell r="G28">
            <v>0.7</v>
          </cell>
          <cell r="K28">
            <v>1.2</v>
          </cell>
          <cell r="L28">
            <v>1.2</v>
          </cell>
          <cell r="M28">
            <v>1.2</v>
          </cell>
          <cell r="Q28">
            <v>1.25</v>
          </cell>
          <cell r="R28">
            <v>1.3</v>
          </cell>
          <cell r="S28">
            <v>1.35</v>
          </cell>
          <cell r="W28">
            <v>2.4</v>
          </cell>
          <cell r="X28">
            <v>2.4</v>
          </cell>
          <cell r="Y28">
            <v>2.4500000000000002</v>
          </cell>
          <cell r="AC28">
            <v>0.8</v>
          </cell>
          <cell r="AD28">
            <v>0.8</v>
          </cell>
          <cell r="AE28">
            <v>0.85</v>
          </cell>
          <cell r="AI28">
            <v>0.5</v>
          </cell>
          <cell r="AJ28">
            <v>0.45</v>
          </cell>
          <cell r="AK28">
            <v>0.45</v>
          </cell>
          <cell r="AO28">
            <v>0.8</v>
          </cell>
          <cell r="AP28">
            <v>0.8</v>
          </cell>
          <cell r="AQ28">
            <v>0.8</v>
          </cell>
          <cell r="AU28">
            <v>1.4</v>
          </cell>
          <cell r="AV28">
            <v>1.4</v>
          </cell>
          <cell r="AW28">
            <v>1.4</v>
          </cell>
          <cell r="BA28">
            <v>0.45</v>
          </cell>
          <cell r="BB28">
            <v>0.45</v>
          </cell>
          <cell r="BC28">
            <v>0.45</v>
          </cell>
          <cell r="BG28">
            <v>1.8</v>
          </cell>
          <cell r="BH28">
            <v>1.9</v>
          </cell>
          <cell r="BI28">
            <v>1.95</v>
          </cell>
        </row>
        <row r="29">
          <cell r="E29">
            <v>2.7</v>
          </cell>
          <cell r="F29">
            <v>2.8</v>
          </cell>
          <cell r="G29">
            <v>2.9</v>
          </cell>
          <cell r="K29">
            <v>8.1999999999999993</v>
          </cell>
          <cell r="L29">
            <v>8.1999999999999993</v>
          </cell>
          <cell r="M29">
            <v>8.3000000000000007</v>
          </cell>
          <cell r="Q29">
            <v>1.5</v>
          </cell>
          <cell r="R29">
            <v>1.5</v>
          </cell>
          <cell r="S29">
            <v>1.5</v>
          </cell>
          <cell r="W29">
            <v>3.1</v>
          </cell>
          <cell r="X29">
            <v>3.2</v>
          </cell>
          <cell r="Y29">
            <v>3.3</v>
          </cell>
          <cell r="AC29">
            <v>1.7</v>
          </cell>
          <cell r="AD29">
            <v>1.7</v>
          </cell>
          <cell r="AE29">
            <v>1.8</v>
          </cell>
          <cell r="AI29">
            <v>0.4</v>
          </cell>
          <cell r="AJ29">
            <v>0.35</v>
          </cell>
          <cell r="AK29">
            <v>0.35</v>
          </cell>
          <cell r="AO29">
            <v>0.6</v>
          </cell>
          <cell r="AP29">
            <v>0.7</v>
          </cell>
          <cell r="AQ29">
            <v>0.8</v>
          </cell>
          <cell r="AU29">
            <v>1.8</v>
          </cell>
          <cell r="AV29">
            <v>1.9</v>
          </cell>
          <cell r="AW29">
            <v>2.1</v>
          </cell>
          <cell r="BA29">
            <v>0.3</v>
          </cell>
          <cell r="BB29">
            <v>0.35</v>
          </cell>
          <cell r="BC29">
            <v>0.35</v>
          </cell>
          <cell r="BG29">
            <v>1.1000000000000001</v>
          </cell>
          <cell r="BH29">
            <v>1.2</v>
          </cell>
          <cell r="BI29">
            <v>1.2</v>
          </cell>
        </row>
        <row r="31">
          <cell r="AU31">
            <v>0.2</v>
          </cell>
          <cell r="AV31">
            <v>0.2</v>
          </cell>
          <cell r="AW31">
            <v>0.3</v>
          </cell>
        </row>
        <row r="32">
          <cell r="E32">
            <v>2.7</v>
          </cell>
          <cell r="F32">
            <v>2.8</v>
          </cell>
          <cell r="G32">
            <v>2.9</v>
          </cell>
          <cell r="K32">
            <v>8.1999999999999993</v>
          </cell>
          <cell r="L32">
            <v>8.1999999999999993</v>
          </cell>
          <cell r="M32">
            <v>8.3000000000000007</v>
          </cell>
          <cell r="Q32">
            <v>1.5</v>
          </cell>
          <cell r="R32">
            <v>1.5</v>
          </cell>
          <cell r="S32">
            <v>1.5</v>
          </cell>
          <cell r="W32">
            <v>3.1</v>
          </cell>
          <cell r="X32">
            <v>3.2</v>
          </cell>
          <cell r="Y32">
            <v>3.3</v>
          </cell>
          <cell r="AC32">
            <v>1.7</v>
          </cell>
          <cell r="AD32">
            <v>1.7</v>
          </cell>
          <cell r="AE32">
            <v>1.8</v>
          </cell>
          <cell r="AI32">
            <v>0.4</v>
          </cell>
          <cell r="AJ32">
            <v>0.35</v>
          </cell>
          <cell r="AK32">
            <v>0.35</v>
          </cell>
          <cell r="AO32">
            <v>0.6</v>
          </cell>
          <cell r="AP32">
            <v>0.7</v>
          </cell>
          <cell r="AQ32">
            <v>0.8</v>
          </cell>
          <cell r="AU32">
            <v>1.6</v>
          </cell>
          <cell r="AV32">
            <v>1.7</v>
          </cell>
          <cell r="AW32">
            <v>1.8</v>
          </cell>
          <cell r="BA32">
            <v>0.3</v>
          </cell>
          <cell r="BB32">
            <v>0.35</v>
          </cell>
          <cell r="BC32">
            <v>0.35</v>
          </cell>
          <cell r="BG32">
            <v>1.1000000000000001</v>
          </cell>
          <cell r="BH32">
            <v>1.2</v>
          </cell>
          <cell r="BI32">
            <v>1.2</v>
          </cell>
        </row>
        <row r="33">
          <cell r="E33">
            <v>0.14000000000000001</v>
          </cell>
          <cell r="F33">
            <v>0.15</v>
          </cell>
          <cell r="G33">
            <v>0.15</v>
          </cell>
          <cell r="K33">
            <v>0.14000000000000001</v>
          </cell>
          <cell r="L33">
            <v>0.15</v>
          </cell>
          <cell r="M33">
            <v>0.15</v>
          </cell>
          <cell r="Q33">
            <v>0.14000000000000001</v>
          </cell>
          <cell r="R33">
            <v>0.15</v>
          </cell>
          <cell r="S33">
            <v>0.15</v>
          </cell>
          <cell r="W33">
            <v>0.14000000000000001</v>
          </cell>
          <cell r="X33">
            <v>0.15</v>
          </cell>
          <cell r="Y33">
            <v>0.15</v>
          </cell>
          <cell r="AC33">
            <v>0.14000000000000001</v>
          </cell>
          <cell r="AD33">
            <v>0.15</v>
          </cell>
          <cell r="AE33">
            <v>0.15</v>
          </cell>
          <cell r="AI33">
            <v>0.14000000000000001</v>
          </cell>
          <cell r="AJ33">
            <v>0.15</v>
          </cell>
          <cell r="AK33">
            <v>0.15</v>
          </cell>
          <cell r="AO33">
            <v>0.14000000000000001</v>
          </cell>
          <cell r="AP33">
            <v>0.15</v>
          </cell>
          <cell r="AQ33">
            <v>0.15</v>
          </cell>
          <cell r="AU33">
            <v>0.14000000000000001</v>
          </cell>
          <cell r="AV33">
            <v>0.15</v>
          </cell>
          <cell r="AW33">
            <v>0.15</v>
          </cell>
          <cell r="BA33">
            <v>0.14000000000000001</v>
          </cell>
          <cell r="BB33">
            <v>0.15</v>
          </cell>
          <cell r="BC33">
            <v>0.15</v>
          </cell>
          <cell r="BG33">
            <v>0.14000000000000001</v>
          </cell>
          <cell r="BH33">
            <v>0.15</v>
          </cell>
          <cell r="BI33">
            <v>0.15</v>
          </cell>
        </row>
        <row r="36">
          <cell r="E36">
            <v>0.14000000000000001</v>
          </cell>
          <cell r="F36">
            <v>0.15</v>
          </cell>
          <cell r="G36">
            <v>0.15</v>
          </cell>
          <cell r="K36">
            <v>0.14000000000000001</v>
          </cell>
          <cell r="L36">
            <v>0.15</v>
          </cell>
          <cell r="M36">
            <v>0.15</v>
          </cell>
          <cell r="Q36">
            <v>0.14000000000000001</v>
          </cell>
          <cell r="R36">
            <v>0.15</v>
          </cell>
          <cell r="S36">
            <v>0.15</v>
          </cell>
          <cell r="W36">
            <v>0.14000000000000001</v>
          </cell>
          <cell r="X36">
            <v>0.15</v>
          </cell>
          <cell r="Y36">
            <v>0.15</v>
          </cell>
          <cell r="AC36">
            <v>0.14000000000000001</v>
          </cell>
          <cell r="AD36">
            <v>0.15</v>
          </cell>
          <cell r="AE36">
            <v>0.15</v>
          </cell>
          <cell r="AI36">
            <v>0.14000000000000001</v>
          </cell>
          <cell r="AJ36">
            <v>0.15</v>
          </cell>
          <cell r="AK36">
            <v>0.15</v>
          </cell>
          <cell r="AO36">
            <v>0.14000000000000001</v>
          </cell>
          <cell r="AP36">
            <v>0.15</v>
          </cell>
          <cell r="AQ36">
            <v>0.15</v>
          </cell>
          <cell r="AU36">
            <v>0.14000000000000001</v>
          </cell>
          <cell r="AV36">
            <v>0.15</v>
          </cell>
          <cell r="AW36">
            <v>0.15</v>
          </cell>
          <cell r="BA36">
            <v>0.14000000000000001</v>
          </cell>
          <cell r="BB36">
            <v>0.15</v>
          </cell>
          <cell r="BC36">
            <v>0.15</v>
          </cell>
          <cell r="BG36">
            <v>0.14000000000000001</v>
          </cell>
          <cell r="BH36">
            <v>0.15</v>
          </cell>
          <cell r="BI36">
            <v>0.15</v>
          </cell>
        </row>
        <row r="37">
          <cell r="E37">
            <v>7.9000000000000008E-3</v>
          </cell>
          <cell r="F37">
            <v>7.9000000000000008E-3</v>
          </cell>
          <cell r="G37">
            <v>8.0000000000000002E-3</v>
          </cell>
          <cell r="K37">
            <v>7.9000000000000008E-3</v>
          </cell>
          <cell r="L37">
            <v>7.9000000000000008E-3</v>
          </cell>
          <cell r="M37">
            <v>8.0000000000000002E-3</v>
          </cell>
          <cell r="Q37">
            <v>7.9000000000000008E-3</v>
          </cell>
          <cell r="R37">
            <v>7.9000000000000008E-3</v>
          </cell>
          <cell r="S37">
            <v>8.0000000000000002E-3</v>
          </cell>
          <cell r="W37">
            <v>7.9000000000000008E-3</v>
          </cell>
          <cell r="X37">
            <v>7.9000000000000008E-3</v>
          </cell>
          <cell r="Y37">
            <v>8.0000000000000002E-3</v>
          </cell>
          <cell r="AC37">
            <v>7.9000000000000008E-3</v>
          </cell>
          <cell r="AD37">
            <v>7.9000000000000008E-3</v>
          </cell>
          <cell r="AE37">
            <v>8.0000000000000002E-3</v>
          </cell>
          <cell r="AI37">
            <v>7.9000000000000008E-3</v>
          </cell>
          <cell r="AJ37">
            <v>7.9000000000000008E-3</v>
          </cell>
          <cell r="AK37">
            <v>8.0000000000000002E-3</v>
          </cell>
          <cell r="AO37">
            <v>7.9000000000000008E-3</v>
          </cell>
          <cell r="AP37">
            <v>7.9000000000000008E-3</v>
          </cell>
          <cell r="AQ37">
            <v>8.0000000000000002E-3</v>
          </cell>
          <cell r="AU37">
            <v>7.9000000000000008E-3</v>
          </cell>
          <cell r="AV37">
            <v>7.9000000000000008E-3</v>
          </cell>
          <cell r="AW37">
            <v>8.0000000000000002E-3</v>
          </cell>
          <cell r="BA37">
            <v>7.9000000000000008E-3</v>
          </cell>
          <cell r="BB37">
            <v>7.9000000000000008E-3</v>
          </cell>
          <cell r="BC37">
            <v>8.0000000000000002E-3</v>
          </cell>
          <cell r="BG37">
            <v>7.9000000000000008E-3</v>
          </cell>
          <cell r="BH37">
            <v>7.9000000000000008E-3</v>
          </cell>
          <cell r="BI37">
            <v>8.0000000000000002E-3</v>
          </cell>
        </row>
        <row r="40">
          <cell r="E40">
            <v>7.9000000000000008E-3</v>
          </cell>
          <cell r="F40">
            <v>7.9000000000000008E-3</v>
          </cell>
          <cell r="G40">
            <v>8.0000000000000002E-3</v>
          </cell>
          <cell r="K40">
            <v>7.9000000000000008E-3</v>
          </cell>
          <cell r="L40">
            <v>7.9000000000000008E-3</v>
          </cell>
          <cell r="M40">
            <v>8.0000000000000002E-3</v>
          </cell>
          <cell r="Q40">
            <v>7.9000000000000008E-3</v>
          </cell>
          <cell r="R40">
            <v>7.9000000000000008E-3</v>
          </cell>
          <cell r="S40">
            <v>8.0000000000000002E-3</v>
          </cell>
          <cell r="W40">
            <v>7.9000000000000008E-3</v>
          </cell>
          <cell r="X40">
            <v>7.9000000000000008E-3</v>
          </cell>
          <cell r="Y40">
            <v>8.0000000000000002E-3</v>
          </cell>
          <cell r="AC40">
            <v>7.9000000000000008E-3</v>
          </cell>
          <cell r="AD40">
            <v>7.9000000000000008E-3</v>
          </cell>
          <cell r="AE40">
            <v>8.0000000000000002E-3</v>
          </cell>
          <cell r="AI40">
            <v>7.9000000000000008E-3</v>
          </cell>
          <cell r="AJ40">
            <v>7.9000000000000008E-3</v>
          </cell>
          <cell r="AK40">
            <v>8.0000000000000002E-3</v>
          </cell>
          <cell r="AO40">
            <v>7.9000000000000008E-3</v>
          </cell>
          <cell r="AP40">
            <v>7.9000000000000008E-3</v>
          </cell>
          <cell r="AQ40">
            <v>8.0000000000000002E-3</v>
          </cell>
          <cell r="AU40">
            <v>7.9000000000000008E-3</v>
          </cell>
          <cell r="AV40">
            <v>7.9000000000000008E-3</v>
          </cell>
          <cell r="AW40">
            <v>8.0000000000000002E-3</v>
          </cell>
          <cell r="BA40">
            <v>7.9000000000000008E-3</v>
          </cell>
          <cell r="BB40">
            <v>7.9000000000000008E-3</v>
          </cell>
          <cell r="BC40">
            <v>8.0000000000000002E-3</v>
          </cell>
          <cell r="BG40">
            <v>7.9000000000000008E-3</v>
          </cell>
          <cell r="BH40">
            <v>7.9000000000000008E-3</v>
          </cell>
          <cell r="BI40">
            <v>8.0000000000000002E-3</v>
          </cell>
        </row>
        <row r="41">
          <cell r="E41">
            <v>8.9499999999999993</v>
          </cell>
          <cell r="F41">
            <v>8.4</v>
          </cell>
          <cell r="G41">
            <v>8.85</v>
          </cell>
          <cell r="K41">
            <v>0.5</v>
          </cell>
          <cell r="L41">
            <v>0.55000000000000004</v>
          </cell>
          <cell r="M41">
            <v>0.55000000000000004</v>
          </cell>
          <cell r="Q41">
            <v>1.3</v>
          </cell>
          <cell r="R41">
            <v>1.55</v>
          </cell>
          <cell r="S41">
            <v>1.67</v>
          </cell>
          <cell r="W41">
            <v>0.68</v>
          </cell>
          <cell r="X41">
            <v>0.75</v>
          </cell>
          <cell r="Y41">
            <v>0.78</v>
          </cell>
          <cell r="AC41">
            <v>0.70499999999999996</v>
          </cell>
          <cell r="AD41">
            <v>1.02</v>
          </cell>
          <cell r="AE41">
            <v>1.02</v>
          </cell>
          <cell r="AI41">
            <v>0.55000000000000004</v>
          </cell>
          <cell r="AJ41">
            <v>0.45</v>
          </cell>
          <cell r="AK41">
            <v>0.45</v>
          </cell>
          <cell r="AO41">
            <v>0.65</v>
          </cell>
          <cell r="AP41">
            <v>0.8600000000000001</v>
          </cell>
          <cell r="AQ41">
            <v>0.8600000000000001</v>
          </cell>
          <cell r="AU41">
            <v>2.4300000000000002</v>
          </cell>
          <cell r="AV41">
            <v>2.37</v>
          </cell>
          <cell r="AW41">
            <v>2.5700000000000003</v>
          </cell>
          <cell r="BA41">
            <v>0.92</v>
          </cell>
          <cell r="BB41">
            <v>0.95000000000000007</v>
          </cell>
          <cell r="BC41">
            <v>0.95000000000000007</v>
          </cell>
          <cell r="BG41">
            <v>0.2</v>
          </cell>
          <cell r="BH41">
            <v>0.3</v>
          </cell>
          <cell r="BI41">
            <v>0.3</v>
          </cell>
        </row>
        <row r="42">
          <cell r="E42">
            <v>7.6</v>
          </cell>
          <cell r="F42">
            <v>6.9</v>
          </cell>
          <cell r="G42">
            <v>7.3</v>
          </cell>
          <cell r="AI42">
            <v>0.1</v>
          </cell>
          <cell r="AU42">
            <v>1.8</v>
          </cell>
          <cell r="AV42">
            <v>1.6</v>
          </cell>
          <cell r="AW42">
            <v>1.8</v>
          </cell>
          <cell r="BA42">
            <v>0.4</v>
          </cell>
          <cell r="BB42">
            <v>0.4</v>
          </cell>
          <cell r="BC42">
            <v>0.4</v>
          </cell>
        </row>
        <row r="43">
          <cell r="E43">
            <v>0.6</v>
          </cell>
          <cell r="F43">
            <v>0.7</v>
          </cell>
          <cell r="G43">
            <v>0.7</v>
          </cell>
          <cell r="K43">
            <v>0.05</v>
          </cell>
          <cell r="L43">
            <v>0.05</v>
          </cell>
          <cell r="M43">
            <v>0.05</v>
          </cell>
          <cell r="Q43">
            <v>0.9</v>
          </cell>
          <cell r="R43">
            <v>0.9</v>
          </cell>
          <cell r="S43">
            <v>1</v>
          </cell>
          <cell r="AC43">
            <v>0.1</v>
          </cell>
          <cell r="AD43">
            <v>0.2</v>
          </cell>
          <cell r="AE43">
            <v>0.2</v>
          </cell>
          <cell r="AI43">
            <v>0.05</v>
          </cell>
          <cell r="AJ43">
            <v>0.05</v>
          </cell>
          <cell r="AK43">
            <v>0.05</v>
          </cell>
          <cell r="AO43">
            <v>0.2</v>
          </cell>
          <cell r="AP43">
            <v>0.3</v>
          </cell>
          <cell r="AQ43">
            <v>0.3</v>
          </cell>
          <cell r="AU43">
            <v>0.1</v>
          </cell>
          <cell r="AV43">
            <v>0.1</v>
          </cell>
          <cell r="AW43">
            <v>0.1</v>
          </cell>
        </row>
        <row r="44">
          <cell r="E44">
            <v>0.75</v>
          </cell>
          <cell r="F44">
            <v>0.8</v>
          </cell>
          <cell r="G44">
            <v>0.85</v>
          </cell>
          <cell r="K44">
            <v>0.45</v>
          </cell>
          <cell r="L44">
            <v>0.5</v>
          </cell>
          <cell r="M44">
            <v>0.5</v>
          </cell>
          <cell r="Q44">
            <v>0.4</v>
          </cell>
          <cell r="R44">
            <v>0.65</v>
          </cell>
          <cell r="S44">
            <v>0.67</v>
          </cell>
          <cell r="W44">
            <v>0.68</v>
          </cell>
          <cell r="X44">
            <v>0.75</v>
          </cell>
          <cell r="Y44">
            <v>0.78</v>
          </cell>
          <cell r="AC44">
            <v>0.60499999999999998</v>
          </cell>
          <cell r="AD44">
            <v>0.82</v>
          </cell>
          <cell r="AE44">
            <v>0.82</v>
          </cell>
          <cell r="AI44">
            <v>0.4</v>
          </cell>
          <cell r="AJ44">
            <v>0.4</v>
          </cell>
          <cell r="AK44">
            <v>0.4</v>
          </cell>
          <cell r="AO44">
            <v>0.45</v>
          </cell>
          <cell r="AP44">
            <v>0.56000000000000005</v>
          </cell>
          <cell r="AQ44">
            <v>0.56000000000000005</v>
          </cell>
          <cell r="AU44">
            <v>0.53</v>
          </cell>
          <cell r="AV44">
            <v>0.67</v>
          </cell>
          <cell r="AW44">
            <v>0.67</v>
          </cell>
          <cell r="BA44">
            <v>0.52</v>
          </cell>
          <cell r="BB44">
            <v>0.55000000000000004</v>
          </cell>
          <cell r="BC44">
            <v>0.55000000000000004</v>
          </cell>
          <cell r="BG44">
            <v>0.2</v>
          </cell>
          <cell r="BH44">
            <v>0.3</v>
          </cell>
          <cell r="BI44">
            <v>0.3</v>
          </cell>
        </row>
        <row r="45">
          <cell r="E45">
            <v>4.2669999999999995</v>
          </cell>
          <cell r="F45">
            <v>3.71</v>
          </cell>
          <cell r="G45">
            <v>3.8100000000000005</v>
          </cell>
          <cell r="K45">
            <v>1.8</v>
          </cell>
          <cell r="L45">
            <v>1.77</v>
          </cell>
          <cell r="M45">
            <v>1.77</v>
          </cell>
          <cell r="Q45">
            <v>1.1000000000000001</v>
          </cell>
          <cell r="R45">
            <v>1.08</v>
          </cell>
          <cell r="S45">
            <v>1.08</v>
          </cell>
          <cell r="W45">
            <v>1.986</v>
          </cell>
          <cell r="X45">
            <v>2.02</v>
          </cell>
          <cell r="Y45">
            <v>2.02</v>
          </cell>
          <cell r="AC45">
            <v>3.2879999999999998</v>
          </cell>
          <cell r="AD45">
            <v>3.976</v>
          </cell>
          <cell r="AE45">
            <v>3.976</v>
          </cell>
          <cell r="AI45">
            <v>2.278</v>
          </cell>
          <cell r="AJ45">
            <v>1.6</v>
          </cell>
          <cell r="AK45">
            <v>1.6</v>
          </cell>
          <cell r="AO45">
            <v>3.3</v>
          </cell>
          <cell r="AP45">
            <v>3.44</v>
          </cell>
          <cell r="AQ45">
            <v>3.44</v>
          </cell>
          <cell r="AU45">
            <v>4.9950000000000001</v>
          </cell>
          <cell r="AV45">
            <v>4.8000000000000007</v>
          </cell>
          <cell r="AW45">
            <v>4.9000000000000004</v>
          </cell>
          <cell r="BA45">
            <v>7.74</v>
          </cell>
          <cell r="BB45">
            <v>7.2799999999999994</v>
          </cell>
          <cell r="BC45">
            <v>7.48</v>
          </cell>
          <cell r="BG45">
            <v>0.27</v>
          </cell>
          <cell r="BH45">
            <v>0.27</v>
          </cell>
          <cell r="BI45">
            <v>0.27</v>
          </cell>
        </row>
        <row r="46">
          <cell r="E46">
            <v>0.56699999999999995</v>
          </cell>
          <cell r="AI46">
            <v>0.27800000000000002</v>
          </cell>
          <cell r="AU46">
            <v>1.665</v>
          </cell>
          <cell r="AV46">
            <v>1.7</v>
          </cell>
          <cell r="AW46">
            <v>1.8</v>
          </cell>
          <cell r="BA46">
            <v>5.59</v>
          </cell>
          <cell r="BB46">
            <v>5.0999999999999996</v>
          </cell>
          <cell r="BC46">
            <v>5.3</v>
          </cell>
        </row>
        <row r="47">
          <cell r="E47">
            <v>2.6</v>
          </cell>
          <cell r="F47">
            <v>2.6</v>
          </cell>
          <cell r="G47">
            <v>2.7</v>
          </cell>
          <cell r="K47">
            <v>0.3</v>
          </cell>
          <cell r="L47">
            <v>0.3</v>
          </cell>
          <cell r="M47">
            <v>0.3</v>
          </cell>
          <cell r="AC47">
            <v>0.9</v>
          </cell>
          <cell r="AD47">
            <v>1.6</v>
          </cell>
          <cell r="AE47">
            <v>1.6</v>
          </cell>
          <cell r="AI47">
            <v>0.5</v>
          </cell>
          <cell r="AJ47">
            <v>0.1</v>
          </cell>
          <cell r="AK47">
            <v>0.1</v>
          </cell>
          <cell r="AO47">
            <v>1.6</v>
          </cell>
          <cell r="AP47">
            <v>1.7</v>
          </cell>
          <cell r="AQ47">
            <v>1.7</v>
          </cell>
          <cell r="AU47">
            <v>0.7</v>
          </cell>
          <cell r="AV47">
            <v>0.4</v>
          </cell>
          <cell r="AW47">
            <v>0.4</v>
          </cell>
        </row>
        <row r="48">
          <cell r="E48">
            <v>1.1000000000000001</v>
          </cell>
          <cell r="F48">
            <v>1.1100000000000001</v>
          </cell>
          <cell r="G48">
            <v>1.1100000000000001</v>
          </cell>
          <cell r="K48">
            <v>1.5</v>
          </cell>
          <cell r="L48">
            <v>1.47</v>
          </cell>
          <cell r="M48">
            <v>1.47</v>
          </cell>
          <cell r="Q48">
            <v>1.1000000000000001</v>
          </cell>
          <cell r="R48">
            <v>1.08</v>
          </cell>
          <cell r="S48">
            <v>1.08</v>
          </cell>
          <cell r="W48">
            <v>1.986</v>
          </cell>
          <cell r="X48">
            <v>2.02</v>
          </cell>
          <cell r="Y48">
            <v>2.02</v>
          </cell>
          <cell r="AC48">
            <v>2.3879999999999999</v>
          </cell>
          <cell r="AD48">
            <v>2.3759999999999999</v>
          </cell>
          <cell r="AE48">
            <v>2.3759999999999999</v>
          </cell>
          <cell r="AI48">
            <v>1.5</v>
          </cell>
          <cell r="AJ48">
            <v>1.5</v>
          </cell>
          <cell r="AK48">
            <v>1.5</v>
          </cell>
          <cell r="AO48">
            <v>1.7</v>
          </cell>
          <cell r="AP48">
            <v>1.74</v>
          </cell>
          <cell r="AQ48">
            <v>1.74</v>
          </cell>
          <cell r="AU48">
            <v>2.63</v>
          </cell>
          <cell r="AV48">
            <v>2.7</v>
          </cell>
          <cell r="AW48">
            <v>2.7</v>
          </cell>
          <cell r="BA48">
            <v>2.15</v>
          </cell>
          <cell r="BB48">
            <v>2.1800000000000002</v>
          </cell>
          <cell r="BC48">
            <v>2.1800000000000002</v>
          </cell>
          <cell r="BG48">
            <v>0.27</v>
          </cell>
          <cell r="BH48">
            <v>0.27</v>
          </cell>
          <cell r="BI48">
            <v>0.27</v>
          </cell>
        </row>
        <row r="49">
          <cell r="E49">
            <v>1000</v>
          </cell>
          <cell r="F49">
            <v>1100</v>
          </cell>
          <cell r="G49">
            <v>1300</v>
          </cell>
          <cell r="K49">
            <v>4250</v>
          </cell>
          <cell r="L49">
            <v>4300</v>
          </cell>
          <cell r="M49">
            <v>4500</v>
          </cell>
          <cell r="Q49">
            <v>5600</v>
          </cell>
          <cell r="R49">
            <v>5700</v>
          </cell>
          <cell r="S49">
            <v>5900</v>
          </cell>
          <cell r="W49">
            <v>3600</v>
          </cell>
          <cell r="X49">
            <v>3650</v>
          </cell>
          <cell r="Y49">
            <v>4000</v>
          </cell>
          <cell r="AC49">
            <v>3000</v>
          </cell>
          <cell r="AD49">
            <v>3050</v>
          </cell>
          <cell r="AE49">
            <v>3300</v>
          </cell>
          <cell r="AI49">
            <v>1700</v>
          </cell>
          <cell r="AJ49">
            <v>1750</v>
          </cell>
          <cell r="AK49">
            <v>2000</v>
          </cell>
          <cell r="AO49">
            <v>1600</v>
          </cell>
          <cell r="AP49">
            <v>1650</v>
          </cell>
          <cell r="AQ49">
            <v>1800</v>
          </cell>
          <cell r="AU49">
            <v>2550</v>
          </cell>
          <cell r="AV49">
            <v>2600</v>
          </cell>
          <cell r="AW49">
            <v>2700</v>
          </cell>
          <cell r="BA49">
            <v>1000</v>
          </cell>
          <cell r="BB49">
            <v>1000</v>
          </cell>
          <cell r="BC49">
            <v>1300</v>
          </cell>
          <cell r="BG49">
            <v>1100</v>
          </cell>
          <cell r="BH49">
            <v>1100</v>
          </cell>
          <cell r="BI49">
            <v>1200</v>
          </cell>
        </row>
        <row r="51">
          <cell r="Q51">
            <v>1800</v>
          </cell>
          <cell r="R51">
            <v>1900</v>
          </cell>
          <cell r="S51">
            <v>1900</v>
          </cell>
        </row>
        <row r="52">
          <cell r="E52">
            <v>1000</v>
          </cell>
          <cell r="F52">
            <v>1100</v>
          </cell>
          <cell r="G52">
            <v>1300</v>
          </cell>
          <cell r="K52">
            <v>4250</v>
          </cell>
          <cell r="L52">
            <v>4300</v>
          </cell>
          <cell r="M52">
            <v>4500</v>
          </cell>
          <cell r="Q52">
            <v>3800</v>
          </cell>
          <cell r="R52">
            <v>3800</v>
          </cell>
          <cell r="S52">
            <v>4000</v>
          </cell>
          <cell r="W52">
            <v>3600</v>
          </cell>
          <cell r="X52">
            <v>3650</v>
          </cell>
          <cell r="Y52">
            <v>4000</v>
          </cell>
          <cell r="AC52">
            <v>3000</v>
          </cell>
          <cell r="AD52">
            <v>3050</v>
          </cell>
          <cell r="AE52">
            <v>3300</v>
          </cell>
          <cell r="AI52">
            <v>1700</v>
          </cell>
          <cell r="AJ52">
            <v>1750</v>
          </cell>
          <cell r="AK52">
            <v>2000</v>
          </cell>
          <cell r="AO52">
            <v>1600</v>
          </cell>
          <cell r="AP52">
            <v>1650</v>
          </cell>
          <cell r="AQ52">
            <v>1800</v>
          </cell>
          <cell r="AU52">
            <v>2550</v>
          </cell>
          <cell r="AV52">
            <v>2600</v>
          </cell>
          <cell r="AW52">
            <v>2700</v>
          </cell>
          <cell r="BA52">
            <v>1000</v>
          </cell>
          <cell r="BB52">
            <v>1000</v>
          </cell>
          <cell r="BC52">
            <v>1300</v>
          </cell>
          <cell r="BG52">
            <v>1100</v>
          </cell>
          <cell r="BH52">
            <v>1100</v>
          </cell>
          <cell r="BI52">
            <v>1200</v>
          </cell>
        </row>
        <row r="53">
          <cell r="E53">
            <v>0.05</v>
          </cell>
          <cell r="F53">
            <v>0.05</v>
          </cell>
          <cell r="G53">
            <v>0.05</v>
          </cell>
          <cell r="K53">
            <v>0.47699999999999998</v>
          </cell>
          <cell r="L53">
            <v>0.47699999999999998</v>
          </cell>
          <cell r="M53">
            <v>0.48</v>
          </cell>
          <cell r="Q53">
            <v>0.223</v>
          </cell>
          <cell r="R53">
            <v>0.223</v>
          </cell>
          <cell r="S53">
            <v>0.22500000000000001</v>
          </cell>
          <cell r="W53">
            <v>0.02</v>
          </cell>
          <cell r="X53">
            <v>0.02</v>
          </cell>
          <cell r="Y53">
            <v>0.02</v>
          </cell>
          <cell r="AC53">
            <v>0.1</v>
          </cell>
          <cell r="AD53">
            <v>0.1</v>
          </cell>
          <cell r="AE53">
            <v>0.1</v>
          </cell>
          <cell r="AI53">
            <v>0</v>
          </cell>
          <cell r="AJ53">
            <v>0</v>
          </cell>
          <cell r="AK53">
            <v>0</v>
          </cell>
          <cell r="AO53">
            <v>0</v>
          </cell>
          <cell r="AP53">
            <v>0</v>
          </cell>
          <cell r="AQ53">
            <v>0</v>
          </cell>
          <cell r="AU53">
            <v>1.2999999999999999E-2</v>
          </cell>
          <cell r="AV53">
            <v>1.4999999999999999E-2</v>
          </cell>
          <cell r="AW53">
            <v>1.4999999999999999E-2</v>
          </cell>
          <cell r="BA53">
            <v>0</v>
          </cell>
          <cell r="BB53">
            <v>0</v>
          </cell>
          <cell r="BC53">
            <v>0</v>
          </cell>
          <cell r="BG53">
            <v>0.02</v>
          </cell>
          <cell r="BH53">
            <v>0.02</v>
          </cell>
          <cell r="BI53">
            <v>0.02</v>
          </cell>
        </row>
        <row r="54">
          <cell r="K54">
            <v>0.47699999999999998</v>
          </cell>
          <cell r="L54">
            <v>0.47699999999999998</v>
          </cell>
          <cell r="M54">
            <v>0.48</v>
          </cell>
          <cell r="Q54">
            <v>0.223</v>
          </cell>
          <cell r="R54">
            <v>0.223</v>
          </cell>
          <cell r="S54">
            <v>0.22500000000000001</v>
          </cell>
          <cell r="AU54">
            <v>1.2999999999999999E-2</v>
          </cell>
          <cell r="AV54">
            <v>1.4999999999999999E-2</v>
          </cell>
          <cell r="AW54">
            <v>1.4999999999999999E-2</v>
          </cell>
        </row>
        <row r="55">
          <cell r="E55">
            <v>0.05</v>
          </cell>
          <cell r="F55">
            <v>0.05</v>
          </cell>
          <cell r="G55">
            <v>0.05</v>
          </cell>
          <cell r="W55">
            <v>0.02</v>
          </cell>
          <cell r="X55">
            <v>0.02</v>
          </cell>
          <cell r="Y55">
            <v>0.02</v>
          </cell>
          <cell r="AC55">
            <v>0.1</v>
          </cell>
          <cell r="AD55">
            <v>0.1</v>
          </cell>
          <cell r="AE55">
            <v>0.1</v>
          </cell>
          <cell r="BG55">
            <v>0.02</v>
          </cell>
          <cell r="BH55">
            <v>0.02</v>
          </cell>
          <cell r="BI55">
            <v>0.02</v>
          </cell>
        </row>
        <row r="58">
          <cell r="E58">
            <v>1907</v>
          </cell>
          <cell r="F58">
            <v>1470</v>
          </cell>
          <cell r="G58">
            <v>1504</v>
          </cell>
          <cell r="K58">
            <v>600</v>
          </cell>
          <cell r="L58">
            <v>620</v>
          </cell>
          <cell r="M58">
            <v>630</v>
          </cell>
          <cell r="Q58">
            <v>315</v>
          </cell>
          <cell r="R58">
            <v>315</v>
          </cell>
          <cell r="S58">
            <v>315</v>
          </cell>
          <cell r="W58">
            <v>720</v>
          </cell>
          <cell r="X58">
            <v>720</v>
          </cell>
          <cell r="Y58">
            <v>720</v>
          </cell>
          <cell r="AC58">
            <v>1177</v>
          </cell>
          <cell r="AD58">
            <v>1557</v>
          </cell>
          <cell r="AE58">
            <v>1571</v>
          </cell>
          <cell r="AI58">
            <v>550</v>
          </cell>
          <cell r="AJ58">
            <v>460</v>
          </cell>
          <cell r="AK58">
            <v>460</v>
          </cell>
          <cell r="AO58">
            <v>1280</v>
          </cell>
          <cell r="AP58">
            <v>1280</v>
          </cell>
          <cell r="AQ58">
            <v>1300</v>
          </cell>
          <cell r="AU58">
            <v>1839</v>
          </cell>
          <cell r="AV58">
            <v>1800</v>
          </cell>
          <cell r="AW58">
            <v>1820</v>
          </cell>
          <cell r="BA58">
            <v>3366</v>
          </cell>
          <cell r="BB58">
            <v>3320</v>
          </cell>
          <cell r="BC58">
            <v>3340</v>
          </cell>
          <cell r="BG58">
            <v>90</v>
          </cell>
          <cell r="BH58">
            <v>90</v>
          </cell>
          <cell r="BI58">
            <v>90</v>
          </cell>
        </row>
        <row r="59">
          <cell r="E59">
            <v>437</v>
          </cell>
          <cell r="AU59">
            <v>789</v>
          </cell>
          <cell r="AV59">
            <v>700</v>
          </cell>
          <cell r="AW59">
            <v>710</v>
          </cell>
          <cell r="BA59">
            <v>2666</v>
          </cell>
          <cell r="BB59">
            <v>2620</v>
          </cell>
          <cell r="BC59">
            <v>2640</v>
          </cell>
        </row>
        <row r="60">
          <cell r="E60">
            <v>1200</v>
          </cell>
          <cell r="F60">
            <v>1200</v>
          </cell>
          <cell r="G60">
            <v>1230</v>
          </cell>
          <cell r="K60">
            <v>80</v>
          </cell>
          <cell r="L60">
            <v>100</v>
          </cell>
          <cell r="M60">
            <v>110</v>
          </cell>
          <cell r="AC60">
            <v>376</v>
          </cell>
          <cell r="AD60">
            <v>756</v>
          </cell>
          <cell r="AE60">
            <v>770</v>
          </cell>
          <cell r="AI60">
            <v>150</v>
          </cell>
          <cell r="AJ60">
            <v>60</v>
          </cell>
          <cell r="AK60">
            <v>60</v>
          </cell>
          <cell r="AO60">
            <v>750</v>
          </cell>
          <cell r="AP60">
            <v>750</v>
          </cell>
          <cell r="AQ60">
            <v>770</v>
          </cell>
          <cell r="AU60">
            <v>200</v>
          </cell>
          <cell r="AV60">
            <v>250</v>
          </cell>
          <cell r="AW60">
            <v>260</v>
          </cell>
        </row>
        <row r="61">
          <cell r="E61">
            <v>270</v>
          </cell>
          <cell r="F61">
            <v>270</v>
          </cell>
          <cell r="G61">
            <v>274</v>
          </cell>
          <cell r="K61">
            <v>520</v>
          </cell>
          <cell r="L61">
            <v>520</v>
          </cell>
          <cell r="M61">
            <v>520</v>
          </cell>
          <cell r="Q61">
            <v>315</v>
          </cell>
          <cell r="R61">
            <v>315</v>
          </cell>
          <cell r="S61">
            <v>315</v>
          </cell>
          <cell r="W61">
            <v>720</v>
          </cell>
          <cell r="X61">
            <v>720</v>
          </cell>
          <cell r="Y61">
            <v>720</v>
          </cell>
          <cell r="AC61">
            <v>801</v>
          </cell>
          <cell r="AD61">
            <v>801</v>
          </cell>
          <cell r="AE61">
            <v>801</v>
          </cell>
          <cell r="AI61">
            <v>400</v>
          </cell>
          <cell r="AJ61">
            <v>400</v>
          </cell>
          <cell r="AK61">
            <v>400</v>
          </cell>
          <cell r="AO61">
            <v>530</v>
          </cell>
          <cell r="AP61">
            <v>530</v>
          </cell>
          <cell r="AQ61">
            <v>530</v>
          </cell>
          <cell r="AU61">
            <v>850</v>
          </cell>
          <cell r="AV61">
            <v>850</v>
          </cell>
          <cell r="AW61">
            <v>850</v>
          </cell>
          <cell r="BA61">
            <v>700</v>
          </cell>
          <cell r="BB61">
            <v>700</v>
          </cell>
          <cell r="BC61">
            <v>700</v>
          </cell>
          <cell r="BG61">
            <v>90</v>
          </cell>
          <cell r="BH61">
            <v>90</v>
          </cell>
          <cell r="BI61">
            <v>90</v>
          </cell>
        </row>
        <row r="62">
          <cell r="E62">
            <v>855</v>
          </cell>
          <cell r="F62">
            <v>685</v>
          </cell>
          <cell r="G62">
            <v>685</v>
          </cell>
          <cell r="K62">
            <v>310</v>
          </cell>
          <cell r="L62">
            <v>311</v>
          </cell>
          <cell r="M62">
            <v>311</v>
          </cell>
          <cell r="Q62">
            <v>180</v>
          </cell>
          <cell r="R62">
            <v>180</v>
          </cell>
          <cell r="S62">
            <v>180</v>
          </cell>
          <cell r="W62">
            <v>320</v>
          </cell>
          <cell r="X62">
            <v>320</v>
          </cell>
          <cell r="Y62">
            <v>320</v>
          </cell>
          <cell r="AC62">
            <v>567</v>
          </cell>
          <cell r="AD62">
            <v>696</v>
          </cell>
          <cell r="AE62">
            <v>696</v>
          </cell>
          <cell r="AI62">
            <v>350</v>
          </cell>
          <cell r="AJ62">
            <v>270</v>
          </cell>
          <cell r="AK62">
            <v>270</v>
          </cell>
          <cell r="AO62">
            <v>590</v>
          </cell>
          <cell r="AP62">
            <v>590</v>
          </cell>
          <cell r="AQ62">
            <v>590</v>
          </cell>
          <cell r="AU62">
            <v>940</v>
          </cell>
          <cell r="AV62">
            <v>890</v>
          </cell>
          <cell r="AW62">
            <v>890</v>
          </cell>
          <cell r="BA62">
            <v>1480</v>
          </cell>
          <cell r="BB62">
            <v>1480</v>
          </cell>
          <cell r="BC62">
            <v>1480</v>
          </cell>
          <cell r="BG62">
            <v>45</v>
          </cell>
          <cell r="BH62">
            <v>45</v>
          </cell>
          <cell r="BI62">
            <v>45</v>
          </cell>
        </row>
        <row r="63">
          <cell r="E63">
            <v>170</v>
          </cell>
          <cell r="AU63">
            <v>360</v>
          </cell>
          <cell r="AV63">
            <v>360</v>
          </cell>
          <cell r="AW63">
            <v>360</v>
          </cell>
          <cell r="BA63">
            <v>1100</v>
          </cell>
          <cell r="BB63">
            <v>1100</v>
          </cell>
          <cell r="BC63">
            <v>1100</v>
          </cell>
        </row>
        <row r="64">
          <cell r="E64">
            <v>500</v>
          </cell>
          <cell r="F64">
            <v>500</v>
          </cell>
          <cell r="G64">
            <v>500</v>
          </cell>
          <cell r="K64">
            <v>65</v>
          </cell>
          <cell r="L64">
            <v>66</v>
          </cell>
          <cell r="M64">
            <v>66</v>
          </cell>
          <cell r="AC64">
            <v>171</v>
          </cell>
          <cell r="AD64">
            <v>300</v>
          </cell>
          <cell r="AE64">
            <v>300</v>
          </cell>
          <cell r="AI64">
            <v>100</v>
          </cell>
          <cell r="AJ64">
            <v>20</v>
          </cell>
          <cell r="AK64">
            <v>20</v>
          </cell>
          <cell r="AO64">
            <v>300</v>
          </cell>
          <cell r="AP64">
            <v>300</v>
          </cell>
          <cell r="AQ64">
            <v>300</v>
          </cell>
          <cell r="AU64">
            <v>130</v>
          </cell>
          <cell r="AV64">
            <v>80</v>
          </cell>
          <cell r="AW64">
            <v>80</v>
          </cell>
        </row>
        <row r="65">
          <cell r="E65">
            <v>185</v>
          </cell>
          <cell r="F65">
            <v>185</v>
          </cell>
          <cell r="G65">
            <v>185</v>
          </cell>
          <cell r="K65">
            <v>245</v>
          </cell>
          <cell r="L65">
            <v>245</v>
          </cell>
          <cell r="M65">
            <v>245</v>
          </cell>
          <cell r="Q65">
            <v>180</v>
          </cell>
          <cell r="R65">
            <v>180</v>
          </cell>
          <cell r="S65">
            <v>180</v>
          </cell>
          <cell r="W65">
            <v>320</v>
          </cell>
          <cell r="X65">
            <v>320</v>
          </cell>
          <cell r="Y65">
            <v>320</v>
          </cell>
          <cell r="AC65">
            <v>396</v>
          </cell>
          <cell r="AD65">
            <v>396</v>
          </cell>
          <cell r="AE65">
            <v>396</v>
          </cell>
          <cell r="AI65">
            <v>250</v>
          </cell>
          <cell r="AJ65">
            <v>250</v>
          </cell>
          <cell r="AK65">
            <v>250</v>
          </cell>
          <cell r="AO65">
            <v>290</v>
          </cell>
          <cell r="AP65">
            <v>290</v>
          </cell>
          <cell r="AQ65">
            <v>290</v>
          </cell>
          <cell r="AU65">
            <v>450</v>
          </cell>
          <cell r="AV65">
            <v>450</v>
          </cell>
          <cell r="AW65">
            <v>450</v>
          </cell>
          <cell r="BA65">
            <v>380</v>
          </cell>
          <cell r="BB65">
            <v>380</v>
          </cell>
          <cell r="BC65">
            <v>380</v>
          </cell>
          <cell r="BG65">
            <v>45</v>
          </cell>
          <cell r="BH65">
            <v>45</v>
          </cell>
          <cell r="BI65">
            <v>45</v>
          </cell>
        </row>
        <row r="66">
          <cell r="E66">
            <v>0</v>
          </cell>
          <cell r="F66">
            <v>0</v>
          </cell>
          <cell r="G66">
            <v>0</v>
          </cell>
          <cell r="K66">
            <v>0</v>
          </cell>
          <cell r="L66">
            <v>500</v>
          </cell>
          <cell r="M66">
            <v>500</v>
          </cell>
          <cell r="Q66">
            <v>0</v>
          </cell>
          <cell r="R66">
            <v>0</v>
          </cell>
          <cell r="S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  <cell r="AE66">
            <v>0</v>
          </cell>
          <cell r="AI66">
            <v>0</v>
          </cell>
          <cell r="AJ66">
            <v>0</v>
          </cell>
          <cell r="AK66">
            <v>0</v>
          </cell>
          <cell r="AO66">
            <v>0</v>
          </cell>
          <cell r="AP66">
            <v>0</v>
          </cell>
          <cell r="AQ66">
            <v>0</v>
          </cell>
          <cell r="AU66">
            <v>13716</v>
          </cell>
          <cell r="AV66">
            <v>14500</v>
          </cell>
          <cell r="AW66">
            <v>15000</v>
          </cell>
          <cell r="BA66">
            <v>0</v>
          </cell>
          <cell r="BB66">
            <v>0</v>
          </cell>
          <cell r="BC66">
            <v>0</v>
          </cell>
          <cell r="BG66">
            <v>0</v>
          </cell>
          <cell r="BH66">
            <v>0</v>
          </cell>
          <cell r="BI66">
            <v>0</v>
          </cell>
        </row>
        <row r="67">
          <cell r="E67">
            <v>0</v>
          </cell>
          <cell r="AU67">
            <v>13716</v>
          </cell>
          <cell r="AV67">
            <v>14500</v>
          </cell>
          <cell r="AW67">
            <v>15000</v>
          </cell>
        </row>
        <row r="68">
          <cell r="L68">
            <v>500</v>
          </cell>
          <cell r="M68">
            <v>500</v>
          </cell>
        </row>
        <row r="70">
          <cell r="E70">
            <v>190</v>
          </cell>
          <cell r="F70">
            <v>193</v>
          </cell>
          <cell r="G70">
            <v>197</v>
          </cell>
          <cell r="K70">
            <v>280</v>
          </cell>
          <cell r="L70">
            <v>283</v>
          </cell>
          <cell r="M70">
            <v>289</v>
          </cell>
          <cell r="Q70">
            <v>210</v>
          </cell>
          <cell r="R70">
            <v>213</v>
          </cell>
          <cell r="S70">
            <v>216</v>
          </cell>
          <cell r="W70">
            <v>340</v>
          </cell>
          <cell r="X70">
            <v>343</v>
          </cell>
          <cell r="Y70">
            <v>347</v>
          </cell>
          <cell r="AC70">
            <v>340</v>
          </cell>
          <cell r="AD70">
            <v>344</v>
          </cell>
          <cell r="AE70">
            <v>349</v>
          </cell>
          <cell r="AI70">
            <v>180</v>
          </cell>
          <cell r="AJ70">
            <v>184</v>
          </cell>
          <cell r="AK70">
            <v>189</v>
          </cell>
          <cell r="AO70">
            <v>280</v>
          </cell>
          <cell r="AP70">
            <v>284</v>
          </cell>
          <cell r="AQ70">
            <v>289</v>
          </cell>
          <cell r="AU70">
            <v>470</v>
          </cell>
          <cell r="AV70">
            <v>473</v>
          </cell>
          <cell r="AW70">
            <v>477</v>
          </cell>
          <cell r="BA70">
            <v>210</v>
          </cell>
          <cell r="BB70">
            <v>213</v>
          </cell>
          <cell r="BC70">
            <v>219</v>
          </cell>
          <cell r="BG70">
            <v>212</v>
          </cell>
          <cell r="BH70">
            <v>215</v>
          </cell>
          <cell r="BI70">
            <v>218</v>
          </cell>
        </row>
        <row r="71">
          <cell r="E71">
            <v>76</v>
          </cell>
          <cell r="F71">
            <v>76.3</v>
          </cell>
          <cell r="G71">
            <v>77</v>
          </cell>
          <cell r="K71">
            <v>40</v>
          </cell>
          <cell r="L71">
            <v>40.1</v>
          </cell>
          <cell r="M71">
            <v>40.200000000000003</v>
          </cell>
          <cell r="Q71">
            <v>54.5</v>
          </cell>
          <cell r="R71">
            <v>54.6</v>
          </cell>
          <cell r="S71">
            <v>54.7</v>
          </cell>
          <cell r="W71">
            <v>62</v>
          </cell>
          <cell r="X71">
            <v>62.1</v>
          </cell>
          <cell r="Y71">
            <v>62.3</v>
          </cell>
          <cell r="AC71">
            <v>26</v>
          </cell>
          <cell r="AD71">
            <v>26</v>
          </cell>
          <cell r="AE71">
            <v>26.2</v>
          </cell>
          <cell r="AI71">
            <v>28</v>
          </cell>
          <cell r="AJ71">
            <v>28</v>
          </cell>
          <cell r="AK71">
            <v>28.2</v>
          </cell>
          <cell r="AO71">
            <v>21</v>
          </cell>
          <cell r="AP71">
            <v>21</v>
          </cell>
          <cell r="AQ71">
            <v>21.1</v>
          </cell>
          <cell r="AU71">
            <v>37</v>
          </cell>
          <cell r="AV71">
            <v>37.1</v>
          </cell>
          <cell r="AW71">
            <v>37.299999999999997</v>
          </cell>
          <cell r="BA71">
            <v>18.100000000000001</v>
          </cell>
          <cell r="BB71">
            <v>18.2</v>
          </cell>
          <cell r="BC71">
            <v>18.3</v>
          </cell>
          <cell r="BG71">
            <v>19.5</v>
          </cell>
          <cell r="BH71">
            <v>19.600000000000001</v>
          </cell>
          <cell r="BI71">
            <v>19.7</v>
          </cell>
        </row>
      </sheetData>
      <sheetData sheetId="10"/>
      <sheetData sheetId="11"/>
      <sheetData sheetId="12"/>
      <sheetData sheetId="13"/>
      <sheetData sheetId="14">
        <row r="55">
          <cell r="C55">
            <v>8003000</v>
          </cell>
          <cell r="F55">
            <v>8854900</v>
          </cell>
          <cell r="I55">
            <v>9476900</v>
          </cell>
        </row>
        <row r="56">
          <cell r="C56">
            <v>3518600</v>
          </cell>
          <cell r="F56">
            <v>3756100</v>
          </cell>
          <cell r="I56">
            <v>4054800</v>
          </cell>
        </row>
        <row r="57">
          <cell r="C57">
            <v>2381300</v>
          </cell>
          <cell r="F57">
            <v>2662100</v>
          </cell>
          <cell r="I57">
            <v>2832200</v>
          </cell>
        </row>
        <row r="58">
          <cell r="C58">
            <v>2103100</v>
          </cell>
          <cell r="F58">
            <v>2436700</v>
          </cell>
          <cell r="I58">
            <v>2589900</v>
          </cell>
        </row>
        <row r="60">
          <cell r="C60">
            <v>289.2</v>
          </cell>
          <cell r="F60">
            <v>293.7</v>
          </cell>
          <cell r="I60">
            <v>298.7</v>
          </cell>
        </row>
        <row r="61">
          <cell r="C61">
            <v>152</v>
          </cell>
          <cell r="F61">
            <v>154.6</v>
          </cell>
          <cell r="I61">
            <v>157.6</v>
          </cell>
        </row>
        <row r="62">
          <cell r="C62">
            <v>137.19999999999999</v>
          </cell>
          <cell r="F62">
            <v>139.1</v>
          </cell>
          <cell r="I62">
            <v>141.1</v>
          </cell>
        </row>
        <row r="63">
          <cell r="C63">
            <v>0</v>
          </cell>
          <cell r="F63">
            <v>0</v>
          </cell>
          <cell r="I63">
            <v>0</v>
          </cell>
        </row>
        <row r="64">
          <cell r="C64">
            <v>137.4</v>
          </cell>
          <cell r="F64">
            <v>140.1</v>
          </cell>
          <cell r="I64">
            <v>144.80000000000001</v>
          </cell>
        </row>
        <row r="65">
          <cell r="C65">
            <v>9.6999999999999993</v>
          </cell>
          <cell r="F65">
            <v>12.1</v>
          </cell>
          <cell r="I65">
            <v>12.5</v>
          </cell>
        </row>
        <row r="66">
          <cell r="C66">
            <v>7.3</v>
          </cell>
          <cell r="F66">
            <v>8.6</v>
          </cell>
          <cell r="I66">
            <v>8.8000000000000007</v>
          </cell>
        </row>
        <row r="67">
          <cell r="C67">
            <v>2.4</v>
          </cell>
          <cell r="F67">
            <v>3.5</v>
          </cell>
          <cell r="I67">
            <v>3.7</v>
          </cell>
        </row>
        <row r="68">
          <cell r="C68">
            <v>93.8</v>
          </cell>
          <cell r="F68">
            <v>70.2</v>
          </cell>
          <cell r="I68">
            <v>76</v>
          </cell>
        </row>
        <row r="69">
          <cell r="C69">
            <v>68.3</v>
          </cell>
          <cell r="F69">
            <v>58.6</v>
          </cell>
          <cell r="I69">
            <v>63.4</v>
          </cell>
        </row>
        <row r="70">
          <cell r="C70">
            <v>25.5</v>
          </cell>
          <cell r="F70">
            <v>11.6</v>
          </cell>
          <cell r="I70">
            <v>12.6</v>
          </cell>
        </row>
        <row r="71">
          <cell r="C71">
            <v>30.6</v>
          </cell>
          <cell r="F71">
            <v>29.1</v>
          </cell>
          <cell r="I71">
            <v>30</v>
          </cell>
        </row>
        <row r="72">
          <cell r="C72">
            <v>16.5</v>
          </cell>
          <cell r="F72">
            <v>16.8</v>
          </cell>
          <cell r="I72">
            <v>17.3</v>
          </cell>
        </row>
        <row r="73">
          <cell r="C73">
            <v>14</v>
          </cell>
          <cell r="F73">
            <v>12.2</v>
          </cell>
          <cell r="I73">
            <v>12.6</v>
          </cell>
        </row>
        <row r="74">
          <cell r="C74">
            <v>0.1</v>
          </cell>
          <cell r="F74">
            <v>0.1</v>
          </cell>
          <cell r="I74">
            <v>0.1</v>
          </cell>
        </row>
        <row r="75">
          <cell r="C75">
            <v>11.8</v>
          </cell>
          <cell r="F75">
            <v>12</v>
          </cell>
          <cell r="I75">
            <v>12.2</v>
          </cell>
        </row>
        <row r="76">
          <cell r="C76">
            <v>0.5</v>
          </cell>
          <cell r="F76">
            <v>0.6</v>
          </cell>
          <cell r="I76">
            <v>0.6</v>
          </cell>
        </row>
        <row r="77">
          <cell r="C77">
            <v>0</v>
          </cell>
          <cell r="F77">
            <v>0</v>
          </cell>
          <cell r="I77">
            <v>0</v>
          </cell>
        </row>
        <row r="78">
          <cell r="C78">
            <v>11.3</v>
          </cell>
          <cell r="F78">
            <v>11.4</v>
          </cell>
          <cell r="I78">
            <v>11.6</v>
          </cell>
        </row>
        <row r="79">
          <cell r="C79">
            <v>21.4</v>
          </cell>
          <cell r="F79">
            <v>21.9</v>
          </cell>
          <cell r="I79">
            <v>22.6</v>
          </cell>
        </row>
        <row r="80">
          <cell r="C80">
            <v>0</v>
          </cell>
          <cell r="F80">
            <v>0</v>
          </cell>
          <cell r="I80">
            <v>0</v>
          </cell>
        </row>
        <row r="81">
          <cell r="C81">
            <v>0.2</v>
          </cell>
          <cell r="F81">
            <v>0.2</v>
          </cell>
          <cell r="I81">
            <v>0.3</v>
          </cell>
        </row>
        <row r="82">
          <cell r="C82">
            <v>21.2</v>
          </cell>
          <cell r="F82">
            <v>21.7</v>
          </cell>
          <cell r="I82">
            <v>22.3</v>
          </cell>
        </row>
        <row r="83">
          <cell r="C83">
            <v>1.4</v>
          </cell>
          <cell r="F83">
            <v>1.5</v>
          </cell>
          <cell r="I83">
            <v>1.5</v>
          </cell>
        </row>
        <row r="84">
          <cell r="C84">
            <v>0</v>
          </cell>
          <cell r="F84">
            <v>0</v>
          </cell>
          <cell r="I84">
            <v>0</v>
          </cell>
        </row>
        <row r="85">
          <cell r="C85">
            <v>0</v>
          </cell>
          <cell r="F85">
            <v>0</v>
          </cell>
          <cell r="I85">
            <v>0</v>
          </cell>
        </row>
        <row r="86">
          <cell r="C86">
            <v>1.4</v>
          </cell>
          <cell r="F86">
            <v>1.5</v>
          </cell>
          <cell r="I86">
            <v>1.5</v>
          </cell>
        </row>
        <row r="87">
          <cell r="C87">
            <v>7.9000000000000001E-2</v>
          </cell>
          <cell r="F87">
            <v>7.9000000000000001E-2</v>
          </cell>
          <cell r="I87">
            <v>0.08</v>
          </cell>
        </row>
        <row r="88">
          <cell r="C88">
            <v>0</v>
          </cell>
          <cell r="F88">
            <v>0</v>
          </cell>
          <cell r="I88">
            <v>0</v>
          </cell>
        </row>
        <row r="89">
          <cell r="C89">
            <v>0</v>
          </cell>
          <cell r="F89">
            <v>0</v>
          </cell>
          <cell r="I89">
            <v>0</v>
          </cell>
        </row>
        <row r="90">
          <cell r="C90">
            <v>7.9000000000000001E-2</v>
          </cell>
          <cell r="F90">
            <v>7.9000000000000001E-2</v>
          </cell>
          <cell r="I90">
            <v>0.08</v>
          </cell>
        </row>
        <row r="91">
          <cell r="C91">
            <v>16.885000000000002</v>
          </cell>
          <cell r="F91">
            <v>17.2</v>
          </cell>
          <cell r="I91">
            <v>18</v>
          </cell>
        </row>
        <row r="92">
          <cell r="C92">
            <v>9.9</v>
          </cell>
          <cell r="F92">
            <v>8.9</v>
          </cell>
          <cell r="I92">
            <v>9.5</v>
          </cell>
        </row>
        <row r="93">
          <cell r="C93">
            <v>2</v>
          </cell>
          <cell r="F93">
            <v>2.2999999999999998</v>
          </cell>
          <cell r="I93">
            <v>2.4</v>
          </cell>
        </row>
        <row r="94">
          <cell r="C94">
            <v>4.9850000000000003</v>
          </cell>
          <cell r="F94">
            <v>6</v>
          </cell>
          <cell r="I94">
            <v>6.1</v>
          </cell>
        </row>
        <row r="95">
          <cell r="C95">
            <v>31.024000000000001</v>
          </cell>
          <cell r="F95">
            <v>29.946000000000002</v>
          </cell>
          <cell r="I95">
            <v>30.346</v>
          </cell>
        </row>
        <row r="96">
          <cell r="C96">
            <v>8.1</v>
          </cell>
          <cell r="F96">
            <v>6.8</v>
          </cell>
          <cell r="I96">
            <v>7.1</v>
          </cell>
        </row>
        <row r="97">
          <cell r="C97">
            <v>6.6</v>
          </cell>
          <cell r="F97">
            <v>6.7</v>
          </cell>
          <cell r="I97">
            <v>6.8</v>
          </cell>
        </row>
        <row r="98">
          <cell r="C98">
            <v>16.324000000000002</v>
          </cell>
          <cell r="F98">
            <v>16.446000000000002</v>
          </cell>
          <cell r="I98">
            <v>16.446000000000002</v>
          </cell>
        </row>
        <row r="99">
          <cell r="C99">
            <v>25400</v>
          </cell>
          <cell r="F99">
            <v>25900</v>
          </cell>
          <cell r="I99">
            <v>28000</v>
          </cell>
        </row>
        <row r="100">
          <cell r="C100">
            <v>0</v>
          </cell>
          <cell r="F100">
            <v>0</v>
          </cell>
          <cell r="I100">
            <v>0</v>
          </cell>
        </row>
        <row r="101">
          <cell r="C101">
            <v>1800</v>
          </cell>
          <cell r="F101">
            <v>1900</v>
          </cell>
          <cell r="I101">
            <v>1900</v>
          </cell>
        </row>
        <row r="102">
          <cell r="C102">
            <v>23600</v>
          </cell>
          <cell r="F102">
            <v>24000</v>
          </cell>
          <cell r="I102">
            <v>26100</v>
          </cell>
        </row>
        <row r="103">
          <cell r="C103">
            <v>0.90300000000000002</v>
          </cell>
          <cell r="F103">
            <v>0.90500000000000003</v>
          </cell>
          <cell r="I103">
            <v>0.91</v>
          </cell>
        </row>
        <row r="104">
          <cell r="C104">
            <v>0.71299999999999997</v>
          </cell>
          <cell r="F104">
            <v>0.71499999999999997</v>
          </cell>
          <cell r="I104">
            <v>0.72</v>
          </cell>
        </row>
        <row r="105">
          <cell r="C105">
            <v>0.19</v>
          </cell>
          <cell r="F105">
            <v>0.19</v>
          </cell>
          <cell r="I105">
            <v>0.19</v>
          </cell>
        </row>
        <row r="108">
          <cell r="C108">
            <v>11844</v>
          </cell>
          <cell r="F108">
            <v>11632</v>
          </cell>
          <cell r="I108">
            <v>11750</v>
          </cell>
        </row>
        <row r="109">
          <cell r="C109">
            <v>3892</v>
          </cell>
          <cell r="F109">
            <v>3320</v>
          </cell>
          <cell r="I109">
            <v>3350</v>
          </cell>
        </row>
        <row r="110">
          <cell r="C110">
            <v>2756</v>
          </cell>
          <cell r="F110">
            <v>3116</v>
          </cell>
          <cell r="I110">
            <v>3200</v>
          </cell>
        </row>
        <row r="111">
          <cell r="C111">
            <v>5196</v>
          </cell>
          <cell r="F111">
            <v>5196</v>
          </cell>
          <cell r="I111">
            <v>5200</v>
          </cell>
        </row>
        <row r="112">
          <cell r="C112">
            <v>5637</v>
          </cell>
          <cell r="F112">
            <v>5467</v>
          </cell>
          <cell r="I112">
            <v>5467</v>
          </cell>
        </row>
        <row r="113">
          <cell r="C113">
            <v>1630</v>
          </cell>
          <cell r="F113">
            <v>1460</v>
          </cell>
          <cell r="I113">
            <v>1460</v>
          </cell>
        </row>
        <row r="114">
          <cell r="C114">
            <v>1266</v>
          </cell>
          <cell r="F114">
            <v>1266</v>
          </cell>
          <cell r="I114">
            <v>1266</v>
          </cell>
        </row>
        <row r="115">
          <cell r="C115">
            <v>2741</v>
          </cell>
          <cell r="F115">
            <v>2741</v>
          </cell>
          <cell r="I115">
            <v>2741</v>
          </cell>
        </row>
        <row r="116">
          <cell r="C116">
            <v>13716</v>
          </cell>
          <cell r="F116">
            <v>15000</v>
          </cell>
          <cell r="I116">
            <v>15500</v>
          </cell>
        </row>
        <row r="117">
          <cell r="C117">
            <v>13716</v>
          </cell>
          <cell r="F117">
            <v>14500</v>
          </cell>
          <cell r="I117">
            <v>15000</v>
          </cell>
        </row>
        <row r="118">
          <cell r="C118">
            <v>0</v>
          </cell>
          <cell r="F118">
            <v>500</v>
          </cell>
          <cell r="I118">
            <v>500</v>
          </cell>
        </row>
        <row r="119">
          <cell r="C119">
            <v>0</v>
          </cell>
          <cell r="F119">
            <v>0</v>
          </cell>
          <cell r="I119">
            <v>0</v>
          </cell>
        </row>
        <row r="120">
          <cell r="C120">
            <v>2712</v>
          </cell>
          <cell r="F120">
            <v>2745</v>
          </cell>
          <cell r="I120">
            <v>2790</v>
          </cell>
        </row>
        <row r="121">
          <cell r="C121">
            <v>382.1</v>
          </cell>
          <cell r="F121">
            <v>383</v>
          </cell>
          <cell r="I121">
            <v>385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0"/>
  <sheetViews>
    <sheetView topLeftCell="A46" workbookViewId="0">
      <selection activeCell="B66" sqref="B66"/>
    </sheetView>
  </sheetViews>
  <sheetFormatPr defaultRowHeight="12.75" x14ac:dyDescent="0.2"/>
  <cols>
    <col min="1" max="1" width="52.42578125" style="1" customWidth="1"/>
    <col min="2" max="2" width="9.85546875" style="2" customWidth="1"/>
    <col min="3" max="3" width="9.85546875" style="3" customWidth="1"/>
    <col min="4" max="4" width="11.140625" style="4" customWidth="1"/>
    <col min="5" max="5" width="9.5703125" style="2" customWidth="1"/>
    <col min="6" max="6" width="9.5703125" style="3" customWidth="1"/>
    <col min="7" max="7" width="11.85546875" style="4" customWidth="1"/>
    <col min="8" max="8" width="9.42578125" style="2" customWidth="1"/>
    <col min="9" max="9" width="9.42578125" style="3" customWidth="1"/>
    <col min="10" max="10" width="9.42578125" style="4" customWidth="1"/>
    <col min="11" max="11" width="9.85546875" style="2" customWidth="1"/>
    <col min="12" max="12" width="9.85546875" style="3" customWidth="1"/>
    <col min="13" max="13" width="12.28515625" style="4" customWidth="1"/>
    <col min="14" max="14" width="9.42578125" style="2" customWidth="1"/>
    <col min="15" max="15" width="9.42578125" style="3" customWidth="1"/>
    <col min="16" max="16" width="9.42578125" style="4" customWidth="1"/>
    <col min="17" max="17" width="10.5703125" style="2" customWidth="1"/>
    <col min="18" max="18" width="10.5703125" style="3" customWidth="1"/>
    <col min="19" max="19" width="10.5703125" style="4" customWidth="1"/>
    <col min="20" max="20" width="12.28515625" style="2" customWidth="1"/>
    <col min="21" max="21" width="12.28515625" style="3" customWidth="1"/>
    <col min="22" max="22" width="12.28515625" style="4" customWidth="1"/>
    <col min="23" max="23" width="11.5703125" style="2" customWidth="1"/>
    <col min="24" max="24" width="11.5703125" style="3" customWidth="1"/>
    <col min="25" max="25" width="11.5703125" style="4" customWidth="1"/>
    <col min="26" max="26" width="11" style="2" customWidth="1"/>
    <col min="27" max="27" width="11" style="3" customWidth="1"/>
    <col min="28" max="28" width="11" style="4" customWidth="1"/>
    <col min="29" max="29" width="10.140625" style="2" customWidth="1"/>
    <col min="30" max="30" width="10.140625" style="3" customWidth="1"/>
    <col min="31" max="31" width="10.140625" style="4" customWidth="1"/>
    <col min="32" max="32" width="14.140625" style="5" customWidth="1"/>
    <col min="33" max="33" width="16.7109375" style="6" customWidth="1"/>
    <col min="34" max="34" width="10.42578125" style="5" customWidth="1"/>
    <col min="35" max="35" width="9.140625" style="5"/>
    <col min="36" max="36" width="11" style="7" customWidth="1"/>
    <col min="37" max="16384" width="9.140625" style="1"/>
  </cols>
  <sheetData>
    <row r="1" spans="1:41" ht="15.75" x14ac:dyDescent="0.25">
      <c r="A1" s="294" t="s">
        <v>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8"/>
      <c r="AK1" s="3"/>
      <c r="AL1" s="3"/>
      <c r="AM1" s="3"/>
      <c r="AN1" s="3"/>
      <c r="AO1" s="3"/>
    </row>
    <row r="2" spans="1:41" ht="18" customHeight="1" x14ac:dyDescent="0.2">
      <c r="B2" s="295" t="s">
        <v>10</v>
      </c>
      <c r="C2" s="295"/>
      <c r="D2" s="295"/>
      <c r="E2" s="295"/>
      <c r="F2" s="295"/>
      <c r="G2" s="295"/>
      <c r="H2" s="295"/>
      <c r="I2" s="295"/>
      <c r="J2" s="295"/>
      <c r="K2" s="9"/>
      <c r="L2" s="9"/>
      <c r="M2" s="10"/>
      <c r="N2" s="9"/>
      <c r="O2" s="9"/>
      <c r="P2" s="10"/>
      <c r="Q2" s="9"/>
      <c r="R2" s="9"/>
      <c r="S2" s="10"/>
      <c r="T2" s="9"/>
      <c r="U2" s="9"/>
      <c r="V2" s="10"/>
      <c r="W2" s="9"/>
      <c r="X2" s="9"/>
      <c r="Y2" s="10"/>
      <c r="Z2" s="9"/>
      <c r="AA2" s="9"/>
      <c r="AB2" s="10"/>
      <c r="AC2" s="9"/>
      <c r="AD2" s="9"/>
      <c r="AE2" s="10"/>
      <c r="AF2" s="11"/>
      <c r="AG2" s="12"/>
      <c r="AK2" s="3"/>
      <c r="AL2" s="3"/>
      <c r="AM2" s="3"/>
      <c r="AN2" s="3"/>
      <c r="AO2" s="3"/>
    </row>
    <row r="3" spans="1:41" hidden="1" x14ac:dyDescent="0.2">
      <c r="AK3" s="3"/>
      <c r="AL3" s="3"/>
      <c r="AM3" s="3"/>
      <c r="AN3" s="3"/>
      <c r="AO3" s="3"/>
    </row>
    <row r="4" spans="1:41" ht="25.5" customHeight="1" x14ac:dyDescent="0.2">
      <c r="A4" s="296" t="s">
        <v>11</v>
      </c>
      <c r="B4" s="293" t="s">
        <v>0</v>
      </c>
      <c r="C4" s="289" t="s">
        <v>12</v>
      </c>
      <c r="D4" s="292" t="s">
        <v>13</v>
      </c>
      <c r="E4" s="293" t="s">
        <v>1</v>
      </c>
      <c r="F4" s="289" t="s">
        <v>12</v>
      </c>
      <c r="G4" s="292" t="s">
        <v>13</v>
      </c>
      <c r="H4" s="293" t="s">
        <v>2</v>
      </c>
      <c r="I4" s="289" t="s">
        <v>12</v>
      </c>
      <c r="J4" s="292" t="s">
        <v>13</v>
      </c>
      <c r="K4" s="293" t="s">
        <v>3</v>
      </c>
      <c r="L4" s="289" t="s">
        <v>12</v>
      </c>
      <c r="M4" s="292" t="s">
        <v>13</v>
      </c>
      <c r="N4" s="293" t="s">
        <v>4</v>
      </c>
      <c r="O4" s="289" t="s">
        <v>12</v>
      </c>
      <c r="P4" s="292" t="s">
        <v>13</v>
      </c>
      <c r="Q4" s="293" t="s">
        <v>5</v>
      </c>
      <c r="R4" s="289" t="s">
        <v>12</v>
      </c>
      <c r="S4" s="292" t="s">
        <v>13</v>
      </c>
      <c r="T4" s="293" t="s">
        <v>6</v>
      </c>
      <c r="U4" s="289" t="s">
        <v>12</v>
      </c>
      <c r="V4" s="290" t="s">
        <v>13</v>
      </c>
      <c r="W4" s="291" t="s">
        <v>14</v>
      </c>
      <c r="X4" s="285" t="s">
        <v>12</v>
      </c>
      <c r="Y4" s="286" t="s">
        <v>13</v>
      </c>
      <c r="Z4" s="291" t="s">
        <v>7</v>
      </c>
      <c r="AA4" s="285" t="s">
        <v>12</v>
      </c>
      <c r="AB4" s="286" t="s">
        <v>13</v>
      </c>
      <c r="AC4" s="287" t="s">
        <v>8</v>
      </c>
      <c r="AD4" s="285" t="s">
        <v>12</v>
      </c>
      <c r="AE4" s="286" t="s">
        <v>13</v>
      </c>
      <c r="AF4" s="288" t="s">
        <v>15</v>
      </c>
      <c r="AG4" s="281" t="s">
        <v>16</v>
      </c>
      <c r="AH4" s="282" t="s">
        <v>17</v>
      </c>
      <c r="AI4" s="283" t="s">
        <v>18</v>
      </c>
      <c r="AJ4" s="284" t="s">
        <v>19</v>
      </c>
      <c r="AK4" s="3"/>
      <c r="AL4" s="3"/>
      <c r="AM4" s="3"/>
      <c r="AN4" s="3"/>
      <c r="AO4" s="3"/>
    </row>
    <row r="5" spans="1:41" ht="30" customHeight="1" x14ac:dyDescent="0.2">
      <c r="A5" s="296"/>
      <c r="B5" s="293"/>
      <c r="C5" s="289"/>
      <c r="D5" s="292"/>
      <c r="E5" s="293"/>
      <c r="F5" s="289"/>
      <c r="G5" s="292"/>
      <c r="H5" s="293"/>
      <c r="I5" s="289"/>
      <c r="J5" s="292"/>
      <c r="K5" s="293"/>
      <c r="L5" s="289"/>
      <c r="M5" s="292"/>
      <c r="N5" s="293"/>
      <c r="O5" s="289"/>
      <c r="P5" s="292"/>
      <c r="Q5" s="293"/>
      <c r="R5" s="289"/>
      <c r="S5" s="292"/>
      <c r="T5" s="293"/>
      <c r="U5" s="289"/>
      <c r="V5" s="290"/>
      <c r="W5" s="291"/>
      <c r="X5" s="285"/>
      <c r="Y5" s="286"/>
      <c r="Z5" s="291"/>
      <c r="AA5" s="285"/>
      <c r="AB5" s="286"/>
      <c r="AC5" s="287"/>
      <c r="AD5" s="285"/>
      <c r="AE5" s="286"/>
      <c r="AF5" s="288"/>
      <c r="AG5" s="281"/>
      <c r="AH5" s="282"/>
      <c r="AI5" s="283"/>
      <c r="AJ5" s="284"/>
      <c r="AK5" s="3"/>
      <c r="AL5" s="3"/>
      <c r="AM5" s="3"/>
      <c r="AN5" s="3"/>
      <c r="AO5" s="3"/>
    </row>
    <row r="6" spans="1:41" s="23" customFormat="1" ht="23.25" customHeight="1" x14ac:dyDescent="0.2">
      <c r="A6" s="14" t="s">
        <v>20</v>
      </c>
      <c r="B6" s="15"/>
      <c r="C6" s="16"/>
      <c r="D6" s="16"/>
      <c r="E6" s="15"/>
      <c r="F6" s="16"/>
      <c r="G6" s="16"/>
      <c r="H6" s="15"/>
      <c r="I6" s="16"/>
      <c r="J6" s="16"/>
      <c r="K6" s="15"/>
      <c r="L6" s="16"/>
      <c r="M6" s="16"/>
      <c r="N6" s="15"/>
      <c r="O6" s="16"/>
      <c r="P6" s="16"/>
      <c r="Q6" s="15"/>
      <c r="R6" s="16"/>
      <c r="S6" s="16"/>
      <c r="T6" s="15"/>
      <c r="U6" s="16"/>
      <c r="V6" s="16"/>
      <c r="W6" s="17"/>
      <c r="X6" s="17"/>
      <c r="Y6" s="17"/>
      <c r="Z6" s="17"/>
      <c r="AA6" s="17"/>
      <c r="AB6" s="17"/>
      <c r="AC6" s="18"/>
      <c r="AD6" s="17"/>
      <c r="AE6" s="17"/>
      <c r="AF6" s="13"/>
      <c r="AG6" s="19"/>
      <c r="AH6" s="20"/>
      <c r="AI6" s="21"/>
      <c r="AJ6" s="22"/>
      <c r="AK6" s="2"/>
      <c r="AL6" s="2"/>
      <c r="AM6" s="2"/>
      <c r="AN6" s="2"/>
      <c r="AO6" s="2"/>
    </row>
    <row r="7" spans="1:41" ht="33" customHeight="1" x14ac:dyDescent="0.25">
      <c r="A7" s="24" t="s">
        <v>21</v>
      </c>
      <c r="B7" s="25">
        <v>1.46</v>
      </c>
      <c r="C7" s="26"/>
      <c r="D7" s="27"/>
      <c r="E7" s="25">
        <v>3.02</v>
      </c>
      <c r="F7" s="28"/>
      <c r="G7" s="29"/>
      <c r="H7" s="25">
        <v>1.1000000000000001</v>
      </c>
      <c r="I7" s="28"/>
      <c r="J7" s="29"/>
      <c r="K7" s="25">
        <v>1.95</v>
      </c>
      <c r="L7" s="28"/>
      <c r="M7" s="29"/>
      <c r="N7" s="25">
        <v>1.38</v>
      </c>
      <c r="O7" s="28"/>
      <c r="P7" s="29"/>
      <c r="Q7" s="25">
        <v>0.7</v>
      </c>
      <c r="R7" s="28"/>
      <c r="S7" s="29"/>
      <c r="T7" s="25">
        <v>0.9</v>
      </c>
      <c r="U7" s="28"/>
      <c r="V7" s="29"/>
      <c r="W7" s="25">
        <v>1.45</v>
      </c>
      <c r="X7" s="28"/>
      <c r="Y7" s="29"/>
      <c r="Z7" s="25">
        <v>0.79</v>
      </c>
      <c r="AA7" s="28"/>
      <c r="AB7" s="29"/>
      <c r="AC7" s="25">
        <v>0.8</v>
      </c>
      <c r="AD7" s="28"/>
      <c r="AE7" s="29"/>
      <c r="AF7" s="30">
        <f>SUM(B7:AC7)</f>
        <v>13.55</v>
      </c>
      <c r="AG7" s="31">
        <f>AF7</f>
        <v>13.55</v>
      </c>
      <c r="AH7" s="32"/>
      <c r="AI7" s="32"/>
      <c r="AJ7" s="33"/>
      <c r="AK7" s="3"/>
      <c r="AL7" s="3"/>
      <c r="AM7" s="3"/>
      <c r="AN7" s="3"/>
      <c r="AO7" s="3"/>
    </row>
    <row r="8" spans="1:41" ht="28.5" customHeight="1" x14ac:dyDescent="0.25">
      <c r="A8" s="34" t="s">
        <v>22</v>
      </c>
      <c r="B8" s="35"/>
      <c r="C8" s="35"/>
      <c r="D8" s="27">
        <f>D12/B7/12/1000</f>
        <v>13.22</v>
      </c>
      <c r="E8" s="35"/>
      <c r="F8" s="35"/>
      <c r="G8" s="27">
        <f>G12/E7/12/1000</f>
        <v>13.380491169977924</v>
      </c>
      <c r="H8" s="35"/>
      <c r="I8" s="35"/>
      <c r="J8" s="27">
        <f>J12/H7/12/1000</f>
        <v>12.801060606060606</v>
      </c>
      <c r="K8" s="35"/>
      <c r="L8" s="35"/>
      <c r="M8" s="27">
        <f>M12/K7/12/1000</f>
        <v>12.926106837606838</v>
      </c>
      <c r="N8" s="35"/>
      <c r="O8" s="35"/>
      <c r="P8" s="27">
        <f>P12/N7/12/1000</f>
        <v>13.012028985507248</v>
      </c>
      <c r="Q8" s="35"/>
      <c r="R8" s="35"/>
      <c r="S8" s="27">
        <f>S12/Q7/12/1000</f>
        <v>12.767738095238098</v>
      </c>
      <c r="T8" s="35"/>
      <c r="U8" s="35"/>
      <c r="V8" s="27">
        <f>V12/T7/12/1000</f>
        <v>12.153148148148148</v>
      </c>
      <c r="W8" s="35"/>
      <c r="X8" s="35"/>
      <c r="Y8" s="27">
        <f>Y12/W7/12/1000</f>
        <v>12.577500000000001</v>
      </c>
      <c r="Z8" s="35"/>
      <c r="AA8" s="35"/>
      <c r="AB8" s="27">
        <f>AB12/Z7/12/1000</f>
        <v>13.346149789029536</v>
      </c>
      <c r="AC8" s="35"/>
      <c r="AD8" s="35"/>
      <c r="AE8" s="27">
        <f>AE12/AC7/12/1000</f>
        <v>12.060364583333333</v>
      </c>
      <c r="AF8" s="36"/>
      <c r="AG8" s="37">
        <f>AG12/AG7/12/1000</f>
        <v>12.934194341943419</v>
      </c>
      <c r="AH8" s="38"/>
      <c r="AI8" s="39"/>
      <c r="AJ8" s="33"/>
      <c r="AK8" s="3"/>
      <c r="AL8" s="3"/>
      <c r="AM8" s="3"/>
      <c r="AN8" s="3"/>
      <c r="AO8" s="3"/>
    </row>
    <row r="9" spans="1:41" ht="30" x14ac:dyDescent="0.25">
      <c r="A9" s="40" t="s">
        <v>23</v>
      </c>
      <c r="B9" s="26"/>
      <c r="C9" s="35"/>
      <c r="D9" s="27">
        <f>D10+D11+D12</f>
        <v>1631390.8779999998</v>
      </c>
      <c r="E9" s="35"/>
      <c r="F9" s="35"/>
      <c r="G9" s="27">
        <f>G10+G11+G12</f>
        <v>1019305.2</v>
      </c>
      <c r="H9" s="35"/>
      <c r="I9" s="35"/>
      <c r="J9" s="27">
        <f>J10+J11+J12</f>
        <v>582392.5</v>
      </c>
      <c r="K9" s="35"/>
      <c r="L9" s="35"/>
      <c r="M9" s="27">
        <f>M10+M11+M12</f>
        <v>966385.9</v>
      </c>
      <c r="N9" s="35"/>
      <c r="O9" s="35"/>
      <c r="P9" s="27">
        <f>P10+P11+P12</f>
        <v>734587.39999999991</v>
      </c>
      <c r="Q9" s="35"/>
      <c r="R9" s="35"/>
      <c r="S9" s="27">
        <f>S10+S11+S12</f>
        <v>566845</v>
      </c>
      <c r="T9" s="35"/>
      <c r="U9" s="35"/>
      <c r="V9" s="27">
        <f>V10+V11+V12</f>
        <v>439234.9</v>
      </c>
      <c r="W9" s="35"/>
      <c r="X9" s="35"/>
      <c r="Y9" s="27">
        <f>Y10+Y11+Y12</f>
        <v>883327.21000000008</v>
      </c>
      <c r="Z9" s="35"/>
      <c r="AA9" s="35"/>
      <c r="AB9" s="27">
        <f>AB10+AB11+AB12</f>
        <v>597211.06000000006</v>
      </c>
      <c r="AC9" s="35"/>
      <c r="AD9" s="35"/>
      <c r="AE9" s="27">
        <f>AE10+AE11+AE12</f>
        <v>582320</v>
      </c>
      <c r="AF9" s="41"/>
      <c r="AG9" s="42">
        <f>D9+G9+J9+M9+P9+S9+V9+Y9+AB9+AE9</f>
        <v>8003000.0480000004</v>
      </c>
      <c r="AH9" s="43">
        <f>AG9</f>
        <v>8003000.0480000004</v>
      </c>
      <c r="AI9" s="39">
        <f>[1]сравнительный!C55</f>
        <v>8003000</v>
      </c>
      <c r="AJ9" s="44">
        <f>AI9-AH9</f>
        <v>-4.8000000417232513E-2</v>
      </c>
      <c r="AK9" s="3"/>
      <c r="AL9" s="3"/>
      <c r="AM9" s="3"/>
      <c r="AN9" s="3"/>
      <c r="AO9" s="3"/>
    </row>
    <row r="10" spans="1:41" ht="17.25" customHeight="1" x14ac:dyDescent="0.25">
      <c r="A10" s="45" t="s">
        <v>24</v>
      </c>
      <c r="B10" s="26"/>
      <c r="C10" s="35"/>
      <c r="D10" s="27">
        <f>D15+D19+D23+D26+D29+D33+D37+D41+D49+D53+D57+D61+D45</f>
        <v>1165929.078</v>
      </c>
      <c r="E10" s="46"/>
      <c r="F10" s="46"/>
      <c r="G10" s="27">
        <f>G15+G19+G23+G26+G29+G33+G37+G41+G49+G53+G57+G61+G45</f>
        <v>279584.5</v>
      </c>
      <c r="H10" s="46"/>
      <c r="I10" s="46"/>
      <c r="J10" s="27">
        <f>J15+J19+J23+J26+J29+J33+J37+J41+J49+J53+J57+J61+J45</f>
        <v>289968.5</v>
      </c>
      <c r="K10" s="46"/>
      <c r="L10" s="46"/>
      <c r="M10" s="27">
        <f>M15+M19+M23+M26+M29+M33+M37+M41+M49+M53+M57+M61+M45</f>
        <v>190398.5</v>
      </c>
      <c r="N10" s="46"/>
      <c r="O10" s="46"/>
      <c r="P10" s="27">
        <f>P15+P19+P23+P26+P29+P33+P37+P41+P49+P53+P57+P61+P45</f>
        <v>47709.5</v>
      </c>
      <c r="Q10" s="46"/>
      <c r="R10" s="46"/>
      <c r="S10" s="27">
        <f>S15+S19+S23+S26+S29+S33+S37+S41+S49+S53+S57+S61+S45</f>
        <v>219052.5</v>
      </c>
      <c r="T10" s="46"/>
      <c r="U10" s="46"/>
      <c r="V10" s="27">
        <f>V15+V19+V23+V26+V29+V33+V37+V41+V49+V53+V57+V61+V45</f>
        <v>248666.5</v>
      </c>
      <c r="W10" s="46"/>
      <c r="X10" s="46"/>
      <c r="Y10" s="27">
        <f>Y15+Y19+Y23+Y26+Y29+Y33+Y37+Y41+Y49+Y53+Y57+Y61+Y45+197.3</f>
        <v>579864.91</v>
      </c>
      <c r="Z10" s="46"/>
      <c r="AA10" s="46"/>
      <c r="AB10" s="27">
        <f>AB15+AB19+AB23+AB26+AB29+AB33+AB37+AB41+AB49+AB53+AB57+AB61+AB45</f>
        <v>404420.56</v>
      </c>
      <c r="AC10" s="46"/>
      <c r="AD10" s="46"/>
      <c r="AE10" s="27">
        <f>AE15+AE19+AE23+AE26+AE29+AE33+AE37+AE41+AE49+AE53+AE57+AE61+AE45</f>
        <v>93005.5</v>
      </c>
      <c r="AF10" s="41"/>
      <c r="AG10" s="42">
        <f t="shared" ref="AG10:AG63" si="0">D10+G10+J10+M10+P10+S10+V10+Y10+AB10+AE10</f>
        <v>3518600.048</v>
      </c>
      <c r="AH10" s="43">
        <f>AG10</f>
        <v>3518600.048</v>
      </c>
      <c r="AI10" s="39">
        <f>[1]сравнительный!C56</f>
        <v>3518600</v>
      </c>
      <c r="AJ10" s="44">
        <f t="shared" ref="AJ10:AJ78" si="1">AI10-AH10</f>
        <v>-4.7999999951571226E-2</v>
      </c>
      <c r="AK10" s="3"/>
      <c r="AL10" s="3"/>
      <c r="AM10" s="3"/>
      <c r="AN10" s="3"/>
      <c r="AO10" s="3"/>
    </row>
    <row r="11" spans="1:41" ht="30" x14ac:dyDescent="0.25">
      <c r="A11" s="45" t="s">
        <v>25</v>
      </c>
      <c r="B11" s="26"/>
      <c r="C11" s="26"/>
      <c r="D11" s="27">
        <f>D34+D38+D42+D50+D54+D58+D62+D30+D27+D24+D20+D16+D46</f>
        <v>233847.4</v>
      </c>
      <c r="E11" s="46"/>
      <c r="F11" s="46"/>
      <c r="G11" s="27">
        <f>G34+G38+G42+G50+G54+G58+G62+G30+G27+G24+G20+G16+G46</f>
        <v>254811.7</v>
      </c>
      <c r="H11" s="46"/>
      <c r="I11" s="46"/>
      <c r="J11" s="27">
        <f>J34+J38+J42+J50+J54+J58+J62+J30+J27+J24+J20+J16+J46</f>
        <v>123450</v>
      </c>
      <c r="K11" s="46"/>
      <c r="L11" s="46"/>
      <c r="M11" s="27">
        <f>M34+M38+M42+M50+M54+M58+M62+M30+M27+M24+M20+M16+M46</f>
        <v>473516.5</v>
      </c>
      <c r="N11" s="46"/>
      <c r="O11" s="46"/>
      <c r="P11" s="27">
        <f>P34+P38+P42+P50+P54+P58+P62+P30+P27+P24+P20+P16+P46+530.6</f>
        <v>471398.69999999995</v>
      </c>
      <c r="Q11" s="46"/>
      <c r="R11" s="46"/>
      <c r="S11" s="27">
        <f>S34+S38+S42+S50+S54+S58+S62+S30+S27+S24+S20+S16+S46</f>
        <v>240543.5</v>
      </c>
      <c r="T11" s="46"/>
      <c r="U11" s="46"/>
      <c r="V11" s="27">
        <f>V34+V38+V42+V50+V54+V58+V62+V30+V27+V24+V20+V16+V46</f>
        <v>59314.400000000001</v>
      </c>
      <c r="W11" s="46"/>
      <c r="X11" s="46"/>
      <c r="Y11" s="27">
        <f>Y34+Y38+Y42+Y50+Y54+Y58+Y62+Y30+Y27+Y24+Y20+Y16+Y46</f>
        <v>84613.8</v>
      </c>
      <c r="Z11" s="46"/>
      <c r="AA11" s="46"/>
      <c r="AB11" s="27">
        <f>AB34+AB38+AB42+AB50+AB54+AB58+AB62+AB30+AB27+AB24+AB20+AB16+AB46</f>
        <v>66269</v>
      </c>
      <c r="AC11" s="46"/>
      <c r="AD11" s="46"/>
      <c r="AE11" s="27">
        <f>AE34+AE38+AE42+AE50+AE54+AE58+AE62+AE30+AE27+AE24+AE20+AE16+AE46</f>
        <v>373535</v>
      </c>
      <c r="AF11" s="41"/>
      <c r="AG11" s="42">
        <f t="shared" si="0"/>
        <v>2381300</v>
      </c>
      <c r="AH11" s="43">
        <f>AG11</f>
        <v>2381300</v>
      </c>
      <c r="AI11" s="39">
        <f>[1]сравнительный!C57</f>
        <v>2381300</v>
      </c>
      <c r="AJ11" s="47">
        <f t="shared" si="1"/>
        <v>0</v>
      </c>
      <c r="AK11" s="3"/>
      <c r="AL11" s="3"/>
      <c r="AM11" s="3"/>
      <c r="AN11" s="3"/>
      <c r="AO11" s="3"/>
    </row>
    <row r="12" spans="1:41" ht="15" x14ac:dyDescent="0.25">
      <c r="A12" s="45" t="s">
        <v>26</v>
      </c>
      <c r="B12" s="26"/>
      <c r="C12" s="26"/>
      <c r="D12" s="27">
        <f>D17+D21+D31+D35+D39+D43+D47+D51+D55+D59+D63+50.4</f>
        <v>231614.4</v>
      </c>
      <c r="E12" s="46"/>
      <c r="F12" s="46"/>
      <c r="G12" s="27">
        <f>G17+G21+G31+G35+G39+G43+G47+G51+G55+G59+G63</f>
        <v>484908.99999999994</v>
      </c>
      <c r="H12" s="46"/>
      <c r="I12" s="46"/>
      <c r="J12" s="27">
        <f>J17+J21+J31+J35+J39+J43+J47+J51+J55+J59+J63</f>
        <v>168974</v>
      </c>
      <c r="K12" s="46"/>
      <c r="L12" s="46"/>
      <c r="M12" s="27">
        <f>M17+M21+M31+M35+M39+M43+M47+M51+M55+M59+M63</f>
        <v>302470.90000000002</v>
      </c>
      <c r="N12" s="46"/>
      <c r="O12" s="46"/>
      <c r="P12" s="27">
        <f>P17+P21+P31+P35+P39+P43+P47+P51+P55+P59+P63</f>
        <v>215479.2</v>
      </c>
      <c r="Q12" s="46"/>
      <c r="R12" s="46"/>
      <c r="S12" s="27">
        <f>S17+S21+S31+S35+S39+S43+S47+S51+S55+S59+S63</f>
        <v>107249</v>
      </c>
      <c r="T12" s="46"/>
      <c r="U12" s="46"/>
      <c r="V12" s="27">
        <f>V17+V21+V31+V35+V39+V43+V47+V51+V55+V59+V63</f>
        <v>131254</v>
      </c>
      <c r="W12" s="46"/>
      <c r="X12" s="46"/>
      <c r="Y12" s="27">
        <f>Y17+Y21+Y31+Y35+Y39+Y43+Y47+Y51+Y55+Y59+Y63</f>
        <v>218848.5</v>
      </c>
      <c r="Z12" s="46"/>
      <c r="AA12" s="46"/>
      <c r="AB12" s="27">
        <f>AB17+AB21+AB31+AB35+AB39+AB43+AB47+AB51+AB55+AB59+AB63</f>
        <v>126521.5</v>
      </c>
      <c r="AC12" s="46"/>
      <c r="AD12" s="46"/>
      <c r="AE12" s="27">
        <f>AE17+AE21+AE31+AE35+AE39+AE43+AE47+AE51+AE55+AE59+AE63</f>
        <v>115779.5</v>
      </c>
      <c r="AF12" s="41"/>
      <c r="AG12" s="42">
        <f t="shared" si="0"/>
        <v>2103100</v>
      </c>
      <c r="AH12" s="43">
        <f>AG12</f>
        <v>2103100</v>
      </c>
      <c r="AI12" s="39">
        <f>[1]сравнительный!C58</f>
        <v>2103100</v>
      </c>
      <c r="AJ12" s="44">
        <f t="shared" si="1"/>
        <v>0</v>
      </c>
      <c r="AK12" s="3"/>
      <c r="AL12" s="3"/>
      <c r="AM12" s="3"/>
      <c r="AN12" s="3"/>
      <c r="AO12" s="3"/>
    </row>
    <row r="13" spans="1:41" ht="28.5" x14ac:dyDescent="0.25">
      <c r="A13" s="48" t="s">
        <v>27</v>
      </c>
      <c r="B13" s="26"/>
      <c r="C13" s="26"/>
      <c r="D13" s="27"/>
      <c r="E13" s="26"/>
      <c r="F13" s="26"/>
      <c r="G13" s="27"/>
      <c r="H13" s="26"/>
      <c r="I13" s="26"/>
      <c r="J13" s="27"/>
      <c r="K13" s="26"/>
      <c r="L13" s="26"/>
      <c r="M13" s="27"/>
      <c r="N13" s="26"/>
      <c r="O13" s="26"/>
      <c r="P13" s="27"/>
      <c r="Q13" s="26"/>
      <c r="R13" s="26"/>
      <c r="S13" s="27"/>
      <c r="T13" s="26"/>
      <c r="U13" s="26"/>
      <c r="V13" s="27"/>
      <c r="W13" s="26"/>
      <c r="X13" s="26"/>
      <c r="Y13" s="27"/>
      <c r="Z13" s="26"/>
      <c r="AA13" s="26"/>
      <c r="AB13" s="27"/>
      <c r="AC13" s="26"/>
      <c r="AD13" s="26"/>
      <c r="AE13" s="27"/>
      <c r="AF13" s="41"/>
      <c r="AG13" s="42"/>
      <c r="AH13" s="43"/>
      <c r="AI13" s="39">
        <f>[1]сравнительный!C59</f>
        <v>0</v>
      </c>
      <c r="AJ13" s="47"/>
      <c r="AK13" s="3"/>
      <c r="AL13" s="3"/>
      <c r="AM13" s="3"/>
      <c r="AN13" s="3"/>
      <c r="AO13" s="3"/>
    </row>
    <row r="14" spans="1:41" ht="15" x14ac:dyDescent="0.25">
      <c r="A14" s="49" t="s">
        <v>28</v>
      </c>
      <c r="B14" s="26">
        <f>'[1]сельское хозяйство (2014-2016)'!E7</f>
        <v>43.8</v>
      </c>
      <c r="C14" s="26">
        <v>9000</v>
      </c>
      <c r="D14" s="27">
        <f>C14*B14</f>
        <v>394200</v>
      </c>
      <c r="E14" s="26">
        <f>'[1]сельское хозяйство (2014-2016)'!K7</f>
        <v>29.599999999999998</v>
      </c>
      <c r="F14" s="26">
        <f>C14</f>
        <v>9000</v>
      </c>
      <c r="G14" s="27">
        <f>F14*E14</f>
        <v>266400</v>
      </c>
      <c r="H14" s="26">
        <f>'[1]сельское хозяйство (2014-2016)'!Q7</f>
        <v>19.2</v>
      </c>
      <c r="I14" s="26">
        <f>C14</f>
        <v>9000</v>
      </c>
      <c r="J14" s="27">
        <f>I14*H14</f>
        <v>172800</v>
      </c>
      <c r="K14" s="26">
        <f>'[1]сельское хозяйство (2014-2016)'!W7</f>
        <v>40.400000000000006</v>
      </c>
      <c r="L14" s="26">
        <f>C14</f>
        <v>9000</v>
      </c>
      <c r="M14" s="27">
        <f>L14*K14</f>
        <v>363600.00000000006</v>
      </c>
      <c r="N14" s="26">
        <f>'[1]сельское хозяйство (2014-2016)'!AC7</f>
        <v>32.700000000000003</v>
      </c>
      <c r="O14" s="26">
        <f>C14</f>
        <v>9000</v>
      </c>
      <c r="P14" s="27">
        <f>O14*N14</f>
        <v>294300</v>
      </c>
      <c r="Q14" s="26">
        <f>'[1]сельское хозяйство (2014-2016)'!AI7</f>
        <v>24.4</v>
      </c>
      <c r="R14" s="26">
        <f>C14</f>
        <v>9000</v>
      </c>
      <c r="S14" s="27">
        <f>R14*Q14</f>
        <v>219600</v>
      </c>
      <c r="T14" s="26">
        <f>'[1]сельское хозяйство (2014-2016)'!AO7</f>
        <v>15.3</v>
      </c>
      <c r="U14" s="26">
        <f>C14</f>
        <v>9000</v>
      </c>
      <c r="V14" s="27">
        <f>U14*T14</f>
        <v>137700</v>
      </c>
      <c r="W14" s="26">
        <f>'[1]сельское хозяйство (2014-2016)'!AU7</f>
        <v>34.9</v>
      </c>
      <c r="X14" s="26">
        <f>C14</f>
        <v>9000</v>
      </c>
      <c r="Y14" s="27">
        <f>X14*W14</f>
        <v>314100</v>
      </c>
      <c r="Z14" s="26">
        <f>'[1]сельское хозяйство (2014-2016)'!BA7</f>
        <v>17.200000000000003</v>
      </c>
      <c r="AA14" s="26">
        <f>C14</f>
        <v>9000</v>
      </c>
      <c r="AB14" s="27">
        <f>AA14*Z14</f>
        <v>154800.00000000003</v>
      </c>
      <c r="AC14" s="26">
        <f>'[1]сельское хозяйство (2014-2016)'!BG7</f>
        <v>31.700000000000003</v>
      </c>
      <c r="AD14" s="26">
        <f t="shared" ref="AD14:AD63" si="2">C14</f>
        <v>9000</v>
      </c>
      <c r="AE14" s="27">
        <f>AD14*AC14</f>
        <v>285300</v>
      </c>
      <c r="AF14" s="41">
        <f>B14+E14+H14+K14+N14+Q14+T14+W14+Z14+AC14</f>
        <v>289.2</v>
      </c>
      <c r="AG14" s="42">
        <f t="shared" si="0"/>
        <v>2602800</v>
      </c>
      <c r="AH14" s="43">
        <f>AF14</f>
        <v>289.2</v>
      </c>
      <c r="AI14" s="39">
        <f>[1]сравнительный!C60</f>
        <v>289.2</v>
      </c>
      <c r="AJ14" s="47">
        <f t="shared" si="1"/>
        <v>0</v>
      </c>
      <c r="AK14" s="50">
        <f>AH14+AH18</f>
        <v>426.6</v>
      </c>
      <c r="AL14" s="3"/>
      <c r="AM14" s="3"/>
      <c r="AN14" s="3"/>
      <c r="AO14" s="3"/>
    </row>
    <row r="15" spans="1:41" ht="15" x14ac:dyDescent="0.25">
      <c r="A15" s="45" t="s">
        <v>24</v>
      </c>
      <c r="B15" s="26">
        <f>'[1]сельское хозяйство (2014-2016)'!E8</f>
        <v>35.299999999999997</v>
      </c>
      <c r="C15" s="26">
        <v>9000</v>
      </c>
      <c r="D15" s="27">
        <f t="shared" ref="D15:D63" si="3">C15*B15</f>
        <v>317700</v>
      </c>
      <c r="E15" s="26">
        <f>'[1]сельское хозяйство (2014-2016)'!K8</f>
        <v>13.2</v>
      </c>
      <c r="F15" s="26">
        <f t="shared" ref="F15:F63" si="4">C15</f>
        <v>9000</v>
      </c>
      <c r="G15" s="27">
        <f t="shared" ref="G15:G63" si="5">F15*E15</f>
        <v>118800</v>
      </c>
      <c r="H15" s="26">
        <f>'[1]сельское хозяйство (2014-2016)'!Q8</f>
        <v>16.2</v>
      </c>
      <c r="I15" s="26">
        <f t="shared" ref="I15:I63" si="6">C15</f>
        <v>9000</v>
      </c>
      <c r="J15" s="27">
        <f t="shared" ref="J15:J63" si="7">I15*H15</f>
        <v>145800</v>
      </c>
      <c r="K15" s="26">
        <f>'[1]сельское хозяйство (2014-2016)'!W8</f>
        <v>9.3000000000000007</v>
      </c>
      <c r="L15" s="26">
        <f t="shared" ref="L15:L63" si="8">C15</f>
        <v>9000</v>
      </c>
      <c r="M15" s="27">
        <f t="shared" ref="M15:M63" si="9">L15*K15</f>
        <v>83700</v>
      </c>
      <c r="N15" s="26">
        <f>'[1]сельское хозяйство (2014-2016)'!AC8</f>
        <v>2.9</v>
      </c>
      <c r="O15" s="26">
        <f t="shared" ref="O15:O63" si="10">C15</f>
        <v>9000</v>
      </c>
      <c r="P15" s="27">
        <f t="shared" ref="P15:P63" si="11">O15*N15</f>
        <v>26100</v>
      </c>
      <c r="Q15" s="26">
        <f>'[1]сельское хозяйство (2014-2016)'!AI8</f>
        <v>9.6</v>
      </c>
      <c r="R15" s="26">
        <f t="shared" ref="R15:R63" si="12">C15</f>
        <v>9000</v>
      </c>
      <c r="S15" s="27">
        <f t="shared" ref="S15:S63" si="13">R15*Q15</f>
        <v>86400</v>
      </c>
      <c r="T15" s="26">
        <f>'[1]сельское хозяйство (2014-2016)'!AO8</f>
        <v>14.9</v>
      </c>
      <c r="U15" s="26">
        <f t="shared" ref="U15:U63" si="14">C15</f>
        <v>9000</v>
      </c>
      <c r="V15" s="27">
        <f t="shared" ref="V15:V63" si="15">U15*T15</f>
        <v>134100</v>
      </c>
      <c r="W15" s="26">
        <f>'[1]сельское хозяйство (2014-2016)'!AU8</f>
        <v>31.2</v>
      </c>
      <c r="X15" s="26">
        <f t="shared" ref="X15:X63" si="16">C15</f>
        <v>9000</v>
      </c>
      <c r="Y15" s="27">
        <f t="shared" ref="Y15:Y63" si="17">X15*W15</f>
        <v>280800</v>
      </c>
      <c r="Z15" s="26">
        <f>'[1]сельское хозяйство (2014-2016)'!BA8</f>
        <v>12.8</v>
      </c>
      <c r="AA15" s="26">
        <f t="shared" ref="AA15:AA63" si="18">C15</f>
        <v>9000</v>
      </c>
      <c r="AB15" s="27">
        <f>AA15*Z15</f>
        <v>115200</v>
      </c>
      <c r="AC15" s="26">
        <f>'[1]сельское хозяйство (2014-2016)'!BG8</f>
        <v>6.6</v>
      </c>
      <c r="AD15" s="26">
        <f t="shared" si="2"/>
        <v>9000</v>
      </c>
      <c r="AE15" s="27">
        <f t="shared" ref="AE15:AE63" si="19">AD15*AC15</f>
        <v>59400</v>
      </c>
      <c r="AF15" s="41">
        <f>B15+E15+H15+K15+N15+Q15+T15+W15+Z15+AC15</f>
        <v>152</v>
      </c>
      <c r="AG15" s="42">
        <f t="shared" si="0"/>
        <v>1368000</v>
      </c>
      <c r="AH15" s="43">
        <f t="shared" ref="AH15:AH63" si="20">AF15</f>
        <v>152</v>
      </c>
      <c r="AI15" s="39">
        <f>[1]сравнительный!C61</f>
        <v>152</v>
      </c>
      <c r="AJ15" s="47">
        <f t="shared" si="1"/>
        <v>0</v>
      </c>
      <c r="AK15" s="50">
        <f>AH15+AH19</f>
        <v>223.8</v>
      </c>
      <c r="AL15" s="3"/>
      <c r="AM15" s="3"/>
      <c r="AN15" s="3"/>
      <c r="AO15" s="3"/>
    </row>
    <row r="16" spans="1:41" ht="30" x14ac:dyDescent="0.25">
      <c r="A16" s="45" t="s">
        <v>25</v>
      </c>
      <c r="B16" s="26">
        <f>'[1]сельское хозяйство (2014-2016)'!E9</f>
        <v>8.5</v>
      </c>
      <c r="C16" s="26">
        <v>9000</v>
      </c>
      <c r="D16" s="27">
        <f t="shared" si="3"/>
        <v>76500</v>
      </c>
      <c r="E16" s="26">
        <f>'[1]сельское хозяйство (2014-2016)'!K9</f>
        <v>16.399999999999999</v>
      </c>
      <c r="F16" s="26">
        <f t="shared" si="4"/>
        <v>9000</v>
      </c>
      <c r="G16" s="27">
        <f t="shared" si="5"/>
        <v>147600</v>
      </c>
      <c r="H16" s="26">
        <f>'[1]сельское хозяйство (2014-2016)'!Q9</f>
        <v>3</v>
      </c>
      <c r="I16" s="26">
        <f t="shared" si="6"/>
        <v>9000</v>
      </c>
      <c r="J16" s="27">
        <f t="shared" si="7"/>
        <v>27000</v>
      </c>
      <c r="K16" s="26">
        <f>'[1]сельское хозяйство (2014-2016)'!W9</f>
        <v>31.1</v>
      </c>
      <c r="L16" s="26">
        <f t="shared" si="8"/>
        <v>9000</v>
      </c>
      <c r="M16" s="27">
        <f t="shared" si="9"/>
        <v>279900</v>
      </c>
      <c r="N16" s="26">
        <f>'[1]сельское хозяйство (2014-2016)'!AC9</f>
        <v>29.8</v>
      </c>
      <c r="O16" s="26">
        <f t="shared" si="10"/>
        <v>9000</v>
      </c>
      <c r="P16" s="27">
        <f t="shared" si="11"/>
        <v>268200</v>
      </c>
      <c r="Q16" s="26">
        <f>'[1]сельское хозяйство (2014-2016)'!AI9</f>
        <v>14.8</v>
      </c>
      <c r="R16" s="26">
        <f t="shared" si="12"/>
        <v>9000</v>
      </c>
      <c r="S16" s="27">
        <f t="shared" si="13"/>
        <v>133200</v>
      </c>
      <c r="T16" s="26">
        <f>'[1]сельское хозяйство (2014-2016)'!AO9</f>
        <v>0.4</v>
      </c>
      <c r="U16" s="26">
        <f t="shared" si="14"/>
        <v>9000</v>
      </c>
      <c r="V16" s="27">
        <f t="shared" si="15"/>
        <v>3600</v>
      </c>
      <c r="W16" s="26">
        <f>'[1]сельское хозяйство (2014-2016)'!AU9</f>
        <v>3.7</v>
      </c>
      <c r="X16" s="26">
        <f t="shared" si="16"/>
        <v>9000</v>
      </c>
      <c r="Y16" s="27">
        <f t="shared" si="17"/>
        <v>33300</v>
      </c>
      <c r="Z16" s="26">
        <f>'[1]сельское хозяйство (2014-2016)'!BA9</f>
        <v>4.4000000000000004</v>
      </c>
      <c r="AA16" s="26">
        <f t="shared" si="18"/>
        <v>9000</v>
      </c>
      <c r="AB16" s="27">
        <f>AA16*Z16</f>
        <v>39600</v>
      </c>
      <c r="AC16" s="26">
        <f>'[1]сельское хозяйство (2014-2016)'!BG9</f>
        <v>25.1</v>
      </c>
      <c r="AD16" s="26">
        <f t="shared" si="2"/>
        <v>9000</v>
      </c>
      <c r="AE16" s="27">
        <f t="shared" si="19"/>
        <v>225900</v>
      </c>
      <c r="AF16" s="41">
        <f>B16+E16+H16+K16+N16+Q16+T16+W16+Z16+AC16</f>
        <v>137.20000000000002</v>
      </c>
      <c r="AG16" s="42">
        <f t="shared" si="0"/>
        <v>1234800</v>
      </c>
      <c r="AH16" s="43">
        <f t="shared" si="20"/>
        <v>137.20000000000002</v>
      </c>
      <c r="AI16" s="39">
        <f>[1]сравнительный!C62</f>
        <v>137.19999999999999</v>
      </c>
      <c r="AJ16" s="47">
        <f t="shared" si="1"/>
        <v>0</v>
      </c>
      <c r="AK16" s="50">
        <f>AH16+AH20</f>
        <v>199.70000000000002</v>
      </c>
      <c r="AL16" s="3"/>
      <c r="AM16" s="3"/>
      <c r="AN16" s="3"/>
      <c r="AO16" s="3"/>
    </row>
    <row r="17" spans="1:41" ht="15" x14ac:dyDescent="0.25">
      <c r="A17" s="45" t="s">
        <v>26</v>
      </c>
      <c r="B17" s="26">
        <f>'[1]сельское хозяйство (2014-2016)'!E10</f>
        <v>0</v>
      </c>
      <c r="C17" s="26">
        <v>9000</v>
      </c>
      <c r="D17" s="27">
        <f t="shared" si="3"/>
        <v>0</v>
      </c>
      <c r="E17" s="26">
        <f>'[1]сельское хозяйство (2014-2016)'!K10</f>
        <v>0</v>
      </c>
      <c r="F17" s="26">
        <f t="shared" si="4"/>
        <v>9000</v>
      </c>
      <c r="G17" s="27">
        <f t="shared" si="5"/>
        <v>0</v>
      </c>
      <c r="H17" s="26">
        <f>'[1]сельское хозяйство (2014-2016)'!Q10</f>
        <v>0</v>
      </c>
      <c r="I17" s="26">
        <f t="shared" si="6"/>
        <v>9000</v>
      </c>
      <c r="J17" s="27">
        <f t="shared" si="7"/>
        <v>0</v>
      </c>
      <c r="K17" s="26">
        <f>'[1]сельское хозяйство (2014-2016)'!W10</f>
        <v>0</v>
      </c>
      <c r="L17" s="26">
        <f t="shared" si="8"/>
        <v>9000</v>
      </c>
      <c r="M17" s="27">
        <f t="shared" si="9"/>
        <v>0</v>
      </c>
      <c r="N17" s="26">
        <f>'[1]сельское хозяйство (2014-2016)'!AC10</f>
        <v>0</v>
      </c>
      <c r="O17" s="26">
        <f t="shared" si="10"/>
        <v>9000</v>
      </c>
      <c r="P17" s="27">
        <f t="shared" si="11"/>
        <v>0</v>
      </c>
      <c r="Q17" s="26">
        <f>'[1]сельское хозяйство (2014-2016)'!AI10</f>
        <v>0</v>
      </c>
      <c r="R17" s="26">
        <f t="shared" si="12"/>
        <v>9000</v>
      </c>
      <c r="S17" s="27">
        <f t="shared" si="13"/>
        <v>0</v>
      </c>
      <c r="T17" s="26">
        <f>'[1]сельское хозяйство (2014-2016)'!AO10</f>
        <v>0</v>
      </c>
      <c r="U17" s="26">
        <f t="shared" si="14"/>
        <v>9000</v>
      </c>
      <c r="V17" s="27">
        <f t="shared" si="15"/>
        <v>0</v>
      </c>
      <c r="W17" s="26">
        <f>'[1]сельское хозяйство (2014-2016)'!AU10</f>
        <v>0</v>
      </c>
      <c r="X17" s="26">
        <f t="shared" si="16"/>
        <v>9000</v>
      </c>
      <c r="Y17" s="27">
        <f t="shared" si="17"/>
        <v>0</v>
      </c>
      <c r="Z17" s="26">
        <f>'[1]сельское хозяйство (2014-2016)'!BA10</f>
        <v>0</v>
      </c>
      <c r="AA17" s="26">
        <f t="shared" si="18"/>
        <v>9000</v>
      </c>
      <c r="AB17" s="27">
        <f t="shared" ref="AB17:AB63" si="21">AA17*Z17</f>
        <v>0</v>
      </c>
      <c r="AC17" s="26">
        <f>'[1]сельское хозяйство (2014-2016)'!BG10</f>
        <v>0</v>
      </c>
      <c r="AD17" s="26">
        <f>C17</f>
        <v>9000</v>
      </c>
      <c r="AE17" s="27">
        <f t="shared" si="19"/>
        <v>0</v>
      </c>
      <c r="AF17" s="41">
        <f t="shared" ref="AF17:AF78" si="22">B17+E17+H17+K17+N17+Q17+T17+W17+Z17+AC17</f>
        <v>0</v>
      </c>
      <c r="AG17" s="42">
        <f t="shared" si="0"/>
        <v>0</v>
      </c>
      <c r="AH17" s="43">
        <f t="shared" si="20"/>
        <v>0</v>
      </c>
      <c r="AI17" s="39">
        <f>[1]сравнительный!C63</f>
        <v>0</v>
      </c>
      <c r="AJ17" s="47">
        <f t="shared" si="1"/>
        <v>0</v>
      </c>
      <c r="AK17" s="50">
        <f>AH17+AH21</f>
        <v>3.1</v>
      </c>
      <c r="AL17" s="3"/>
      <c r="AM17" s="3"/>
      <c r="AN17" s="3"/>
      <c r="AO17" s="3"/>
    </row>
    <row r="18" spans="1:41" ht="15" x14ac:dyDescent="0.25">
      <c r="A18" s="49" t="s">
        <v>29</v>
      </c>
      <c r="B18" s="26">
        <f>'[1]сельское хозяйство (2014-2016)'!E11</f>
        <v>21.25</v>
      </c>
      <c r="C18" s="26">
        <v>8100</v>
      </c>
      <c r="D18" s="27">
        <f t="shared" si="3"/>
        <v>172125</v>
      </c>
      <c r="E18" s="26">
        <f>'[1]сельское хозяйство (2014-2016)'!K11</f>
        <v>17.350000000000001</v>
      </c>
      <c r="F18" s="26">
        <f t="shared" si="4"/>
        <v>8100</v>
      </c>
      <c r="G18" s="27">
        <f t="shared" si="5"/>
        <v>140535</v>
      </c>
      <c r="H18" s="26">
        <f>'[1]сельское хозяйство (2014-2016)'!Q11</f>
        <v>7.9499999999999993</v>
      </c>
      <c r="I18" s="26">
        <f t="shared" si="6"/>
        <v>8100</v>
      </c>
      <c r="J18" s="27">
        <f t="shared" si="7"/>
        <v>64394.999999999993</v>
      </c>
      <c r="K18" s="26">
        <f>'[1]сельское хозяйство (2014-2016)'!W11</f>
        <v>23.450000000000003</v>
      </c>
      <c r="L18" s="26">
        <f t="shared" si="8"/>
        <v>8100</v>
      </c>
      <c r="M18" s="27">
        <f t="shared" si="9"/>
        <v>189945.00000000003</v>
      </c>
      <c r="N18" s="26">
        <f>'[1]сельское хозяйство (2014-2016)'!AC11</f>
        <v>16.150000000000002</v>
      </c>
      <c r="O18" s="26">
        <f t="shared" si="10"/>
        <v>8100</v>
      </c>
      <c r="P18" s="27">
        <f t="shared" si="11"/>
        <v>130815.00000000001</v>
      </c>
      <c r="Q18" s="26">
        <f>'[1]сельское хозяйство (2014-2016)'!AI11</f>
        <v>9.9499999999999993</v>
      </c>
      <c r="R18" s="26">
        <f t="shared" si="12"/>
        <v>8100</v>
      </c>
      <c r="S18" s="27">
        <f t="shared" si="13"/>
        <v>80595</v>
      </c>
      <c r="T18" s="26">
        <f>'[1]сельское хозяйство (2014-2016)'!AO11</f>
        <v>5.8500000000000005</v>
      </c>
      <c r="U18" s="26">
        <f t="shared" si="14"/>
        <v>8100</v>
      </c>
      <c r="V18" s="27">
        <f t="shared" si="15"/>
        <v>47385.000000000007</v>
      </c>
      <c r="W18" s="26">
        <f>'[1]сельское хозяйство (2014-2016)'!AU11</f>
        <v>11.35</v>
      </c>
      <c r="X18" s="26">
        <f t="shared" si="16"/>
        <v>8100</v>
      </c>
      <c r="Y18" s="27">
        <f t="shared" si="17"/>
        <v>91935</v>
      </c>
      <c r="Z18" s="26">
        <f>'[1]сельское хозяйство (2014-2016)'!BA11</f>
        <v>10.050000000000001</v>
      </c>
      <c r="AA18" s="26">
        <f t="shared" si="18"/>
        <v>8100</v>
      </c>
      <c r="AB18" s="27">
        <f t="shared" si="21"/>
        <v>81405</v>
      </c>
      <c r="AC18" s="26">
        <f>'[1]сельское хозяйство (2014-2016)'!BG11</f>
        <v>14.049999999999999</v>
      </c>
      <c r="AD18" s="26">
        <f t="shared" si="2"/>
        <v>8100</v>
      </c>
      <c r="AE18" s="27">
        <f t="shared" si="19"/>
        <v>113804.99999999999</v>
      </c>
      <c r="AF18" s="41">
        <f t="shared" si="22"/>
        <v>137.4</v>
      </c>
      <c r="AG18" s="42">
        <f t="shared" si="0"/>
        <v>1112940</v>
      </c>
      <c r="AH18" s="43">
        <f t="shared" si="20"/>
        <v>137.4</v>
      </c>
      <c r="AI18" s="39">
        <f>[1]сравнительный!C64</f>
        <v>137.4</v>
      </c>
      <c r="AJ18" s="47">
        <f t="shared" si="1"/>
        <v>0</v>
      </c>
      <c r="AK18" s="3"/>
      <c r="AL18" s="3"/>
      <c r="AM18" s="3"/>
      <c r="AN18" s="3"/>
      <c r="AO18" s="3"/>
    </row>
    <row r="19" spans="1:41" ht="15" x14ac:dyDescent="0.25">
      <c r="A19" s="45" t="s">
        <v>24</v>
      </c>
      <c r="B19" s="26">
        <f>'[1]сельское хозяйство (2014-2016)'!E12</f>
        <v>17.399999999999999</v>
      </c>
      <c r="C19" s="26">
        <v>8390</v>
      </c>
      <c r="D19" s="27">
        <f t="shared" si="3"/>
        <v>145986</v>
      </c>
      <c r="E19" s="26">
        <f>'[1]сельское хозяйство (2014-2016)'!K12</f>
        <v>9.4</v>
      </c>
      <c r="F19" s="26">
        <f t="shared" si="4"/>
        <v>8390</v>
      </c>
      <c r="G19" s="27">
        <f t="shared" si="5"/>
        <v>78866</v>
      </c>
      <c r="H19" s="26">
        <f>'[1]сельское хозяйство (2014-2016)'!Q12</f>
        <v>6.1</v>
      </c>
      <c r="I19" s="26">
        <f t="shared" si="6"/>
        <v>8390</v>
      </c>
      <c r="J19" s="27">
        <f t="shared" si="7"/>
        <v>51179</v>
      </c>
      <c r="K19" s="26">
        <f>'[1]сельское хозяйство (2014-2016)'!W12</f>
        <v>9</v>
      </c>
      <c r="L19" s="26">
        <f t="shared" si="8"/>
        <v>8390</v>
      </c>
      <c r="M19" s="27">
        <f t="shared" si="9"/>
        <v>75510</v>
      </c>
      <c r="N19" s="26">
        <f>'[1]сельское хозяйство (2014-2016)'!AC12</f>
        <v>2</v>
      </c>
      <c r="O19" s="26">
        <f t="shared" si="10"/>
        <v>8390</v>
      </c>
      <c r="P19" s="27">
        <f t="shared" si="11"/>
        <v>16780</v>
      </c>
      <c r="Q19" s="26">
        <f>'[1]сельское хозяйство (2014-2016)'!AI12</f>
        <v>3.2</v>
      </c>
      <c r="R19" s="26">
        <f t="shared" si="12"/>
        <v>8390</v>
      </c>
      <c r="S19" s="27">
        <f t="shared" si="13"/>
        <v>26848</v>
      </c>
      <c r="T19" s="26">
        <f>'[1]сельское хозяйство (2014-2016)'!AO12</f>
        <v>5.4</v>
      </c>
      <c r="U19" s="26">
        <f t="shared" si="14"/>
        <v>8390</v>
      </c>
      <c r="V19" s="27">
        <f t="shared" si="15"/>
        <v>45306</v>
      </c>
      <c r="W19" s="26">
        <f>'[1]сельское хозяйство (2014-2016)'!AU12</f>
        <v>9.4</v>
      </c>
      <c r="X19" s="26">
        <f t="shared" si="16"/>
        <v>8390</v>
      </c>
      <c r="Y19" s="27">
        <f t="shared" si="17"/>
        <v>78866</v>
      </c>
      <c r="Z19" s="26">
        <f>'[1]сельское хозяйство (2014-2016)'!BA12</f>
        <v>7.7</v>
      </c>
      <c r="AA19" s="26">
        <f t="shared" si="18"/>
        <v>8390</v>
      </c>
      <c r="AB19" s="27">
        <f t="shared" si="21"/>
        <v>64603</v>
      </c>
      <c r="AC19" s="26">
        <f>'[1]сельское хозяйство (2014-2016)'!BG12</f>
        <v>2.2000000000000002</v>
      </c>
      <c r="AD19" s="26">
        <f t="shared" si="2"/>
        <v>8390</v>
      </c>
      <c r="AE19" s="27">
        <f t="shared" si="19"/>
        <v>18458</v>
      </c>
      <c r="AF19" s="41">
        <f t="shared" si="22"/>
        <v>71.8</v>
      </c>
      <c r="AG19" s="42">
        <f t="shared" si="0"/>
        <v>602402</v>
      </c>
      <c r="AH19" s="43">
        <f t="shared" si="20"/>
        <v>71.8</v>
      </c>
      <c r="AI19" s="39">
        <v>71.8</v>
      </c>
      <c r="AJ19" s="47">
        <f t="shared" si="1"/>
        <v>0</v>
      </c>
      <c r="AK19" s="3"/>
      <c r="AL19" s="3"/>
      <c r="AM19" s="3"/>
      <c r="AN19" s="3"/>
      <c r="AO19" s="3"/>
    </row>
    <row r="20" spans="1:41" ht="30" x14ac:dyDescent="0.25">
      <c r="A20" s="45" t="s">
        <v>25</v>
      </c>
      <c r="B20" s="26">
        <f>'[1]сельское хозяйство (2014-2016)'!E13</f>
        <v>3.6</v>
      </c>
      <c r="C20" s="26">
        <v>8100</v>
      </c>
      <c r="D20" s="27">
        <f t="shared" si="3"/>
        <v>29160</v>
      </c>
      <c r="E20" s="26">
        <f>'[1]сельское хозяйство (2014-2016)'!K13</f>
        <v>7.6</v>
      </c>
      <c r="F20" s="26">
        <f t="shared" si="4"/>
        <v>8100</v>
      </c>
      <c r="G20" s="27">
        <f t="shared" si="5"/>
        <v>61560</v>
      </c>
      <c r="H20" s="26">
        <f>'[1]сельское хозяйство (2014-2016)'!Q13</f>
        <v>1.5</v>
      </c>
      <c r="I20" s="26">
        <f t="shared" si="6"/>
        <v>8100</v>
      </c>
      <c r="J20" s="27">
        <f t="shared" si="7"/>
        <v>12150</v>
      </c>
      <c r="K20" s="26">
        <f>'[1]сельское хозяйство (2014-2016)'!W13</f>
        <v>14.1</v>
      </c>
      <c r="L20" s="26">
        <f t="shared" si="8"/>
        <v>8100</v>
      </c>
      <c r="M20" s="27">
        <f t="shared" si="9"/>
        <v>114210</v>
      </c>
      <c r="N20" s="26">
        <f>'[1]сельское хозяйство (2014-2016)'!AC13</f>
        <v>13.8</v>
      </c>
      <c r="O20" s="26">
        <f t="shared" si="10"/>
        <v>8100</v>
      </c>
      <c r="P20" s="27">
        <f t="shared" si="11"/>
        <v>111780</v>
      </c>
      <c r="Q20" s="26">
        <f>'[1]сельское хозяйство (2014-2016)'!AI13</f>
        <v>6.5</v>
      </c>
      <c r="R20" s="26">
        <f t="shared" si="12"/>
        <v>8100</v>
      </c>
      <c r="S20" s="27">
        <f t="shared" si="13"/>
        <v>52650</v>
      </c>
      <c r="T20" s="26">
        <f>'[1]сельское хозяйство (2014-2016)'!AO13</f>
        <v>0.2</v>
      </c>
      <c r="U20" s="26">
        <f t="shared" si="14"/>
        <v>8100</v>
      </c>
      <c r="V20" s="27">
        <f t="shared" si="15"/>
        <v>1620</v>
      </c>
      <c r="W20" s="26">
        <f>'[1]сельское хозяйство (2014-2016)'!AU13</f>
        <v>1.6</v>
      </c>
      <c r="X20" s="26">
        <f t="shared" si="16"/>
        <v>8100</v>
      </c>
      <c r="Y20" s="27">
        <f t="shared" si="17"/>
        <v>12960</v>
      </c>
      <c r="Z20" s="26">
        <f>'[1]сельское хозяйство (2014-2016)'!BA13</f>
        <v>2.1</v>
      </c>
      <c r="AA20" s="26">
        <f t="shared" si="18"/>
        <v>8100</v>
      </c>
      <c r="AB20" s="27">
        <f t="shared" si="21"/>
        <v>17010</v>
      </c>
      <c r="AC20" s="26">
        <f>'[1]сельское хозяйство (2014-2016)'!BG13</f>
        <v>11.5</v>
      </c>
      <c r="AD20" s="26">
        <f t="shared" si="2"/>
        <v>8100</v>
      </c>
      <c r="AE20" s="27">
        <f t="shared" si="19"/>
        <v>93150</v>
      </c>
      <c r="AF20" s="41">
        <f t="shared" si="22"/>
        <v>62.5</v>
      </c>
      <c r="AG20" s="42">
        <f t="shared" si="0"/>
        <v>506250</v>
      </c>
      <c r="AH20" s="43">
        <f t="shared" si="20"/>
        <v>62.5</v>
      </c>
      <c r="AI20" s="39">
        <v>62.5</v>
      </c>
      <c r="AJ20" s="47">
        <f t="shared" si="1"/>
        <v>0</v>
      </c>
      <c r="AK20" s="3"/>
      <c r="AL20" s="3"/>
      <c r="AM20" s="3"/>
      <c r="AN20" s="3"/>
      <c r="AO20" s="3"/>
    </row>
    <row r="21" spans="1:41" ht="15" x14ac:dyDescent="0.25">
      <c r="A21" s="45" t="s">
        <v>26</v>
      </c>
      <c r="B21" s="26">
        <f>'[1]сельское хозяйство (2014-2016)'!E14</f>
        <v>0.25</v>
      </c>
      <c r="C21" s="26">
        <v>8100</v>
      </c>
      <c r="D21" s="27">
        <f t="shared" si="3"/>
        <v>2025</v>
      </c>
      <c r="E21" s="26">
        <f>'[1]сельское хозяйство (2014-2016)'!K14</f>
        <v>0.35</v>
      </c>
      <c r="F21" s="26">
        <f t="shared" si="4"/>
        <v>8100</v>
      </c>
      <c r="G21" s="27">
        <f t="shared" si="5"/>
        <v>2835</v>
      </c>
      <c r="H21" s="26">
        <f>'[1]сельское хозяйство (2014-2016)'!Q14</f>
        <v>0.35</v>
      </c>
      <c r="I21" s="26">
        <f t="shared" si="6"/>
        <v>8100</v>
      </c>
      <c r="J21" s="27">
        <f t="shared" si="7"/>
        <v>2835</v>
      </c>
      <c r="K21" s="26">
        <f>'[1]сельское хозяйство (2014-2016)'!W14</f>
        <v>0.35</v>
      </c>
      <c r="L21" s="26">
        <f t="shared" si="8"/>
        <v>8100</v>
      </c>
      <c r="M21" s="27">
        <f t="shared" si="9"/>
        <v>2835</v>
      </c>
      <c r="N21" s="26">
        <f>'[1]сельское хозяйство (2014-2016)'!AC14</f>
        <v>0.35</v>
      </c>
      <c r="O21" s="26">
        <f t="shared" si="10"/>
        <v>8100</v>
      </c>
      <c r="P21" s="27">
        <f t="shared" si="11"/>
        <v>2835</v>
      </c>
      <c r="Q21" s="26">
        <f>'[1]сельское хозяйство (2014-2016)'!AI14</f>
        <v>0.25</v>
      </c>
      <c r="R21" s="26">
        <f t="shared" si="12"/>
        <v>8100</v>
      </c>
      <c r="S21" s="27">
        <f t="shared" si="13"/>
        <v>2025</v>
      </c>
      <c r="T21" s="26">
        <f>'[1]сельское хозяйство (2014-2016)'!AO14</f>
        <v>0.25</v>
      </c>
      <c r="U21" s="26">
        <f t="shared" si="14"/>
        <v>8100</v>
      </c>
      <c r="V21" s="27">
        <f t="shared" si="15"/>
        <v>2025</v>
      </c>
      <c r="W21" s="26">
        <f>'[1]сельское хозяйство (2014-2016)'!AU14</f>
        <v>0.35</v>
      </c>
      <c r="X21" s="26">
        <f t="shared" si="16"/>
        <v>8100</v>
      </c>
      <c r="Y21" s="27">
        <f t="shared" si="17"/>
        <v>2835</v>
      </c>
      <c r="Z21" s="26">
        <f>'[1]сельское хозяйство (2014-2016)'!BA14</f>
        <v>0.25</v>
      </c>
      <c r="AA21" s="26">
        <f t="shared" si="18"/>
        <v>8100</v>
      </c>
      <c r="AB21" s="27">
        <f t="shared" si="21"/>
        <v>2025</v>
      </c>
      <c r="AC21" s="26">
        <f>'[1]сельское хозяйство (2014-2016)'!BG14</f>
        <v>0.35</v>
      </c>
      <c r="AD21" s="26">
        <f>C21</f>
        <v>8100</v>
      </c>
      <c r="AE21" s="27">
        <f t="shared" si="19"/>
        <v>2835</v>
      </c>
      <c r="AF21" s="41">
        <f t="shared" si="22"/>
        <v>3.1</v>
      </c>
      <c r="AG21" s="42">
        <f t="shared" si="0"/>
        <v>25110</v>
      </c>
      <c r="AH21" s="43">
        <f t="shared" si="20"/>
        <v>3.1</v>
      </c>
      <c r="AI21" s="39">
        <v>3.1</v>
      </c>
      <c r="AJ21" s="47">
        <f t="shared" si="1"/>
        <v>0</v>
      </c>
      <c r="AK21" s="3"/>
      <c r="AL21" s="3"/>
      <c r="AM21" s="3"/>
      <c r="AN21" s="3"/>
      <c r="AO21" s="3"/>
    </row>
    <row r="22" spans="1:41" ht="15" x14ac:dyDescent="0.25">
      <c r="A22" s="49" t="s">
        <v>30</v>
      </c>
      <c r="B22" s="26">
        <f>'[1]сельское хозяйство (2014-2016)'!E15</f>
        <v>0.89999999999999991</v>
      </c>
      <c r="C22" s="26">
        <v>18295</v>
      </c>
      <c r="D22" s="27">
        <f t="shared" si="3"/>
        <v>16465.5</v>
      </c>
      <c r="E22" s="26">
        <f>'[1]сельское хозяйство (2014-2016)'!K15</f>
        <v>0.3</v>
      </c>
      <c r="F22" s="26">
        <f>C22</f>
        <v>18295</v>
      </c>
      <c r="G22" s="27">
        <f t="shared" si="5"/>
        <v>5488.5</v>
      </c>
      <c r="H22" s="26">
        <f>'[1]сельское хозяйство (2014-2016)'!Q15</f>
        <v>2.1</v>
      </c>
      <c r="I22" s="26">
        <f t="shared" si="6"/>
        <v>18295</v>
      </c>
      <c r="J22" s="27">
        <f t="shared" si="7"/>
        <v>38419.5</v>
      </c>
      <c r="K22" s="26">
        <f>'[1]сельское хозяйство (2014-2016)'!W15</f>
        <v>1</v>
      </c>
      <c r="L22" s="26">
        <f t="shared" si="8"/>
        <v>18295</v>
      </c>
      <c r="M22" s="27">
        <f t="shared" si="9"/>
        <v>18295</v>
      </c>
      <c r="N22" s="26">
        <f>'[1]сельское хозяйство (2014-2016)'!AC15</f>
        <v>0.6</v>
      </c>
      <c r="O22" s="26">
        <f t="shared" si="10"/>
        <v>18295</v>
      </c>
      <c r="P22" s="27">
        <f t="shared" si="11"/>
        <v>10977</v>
      </c>
      <c r="Q22" s="26">
        <f>'[1]сельское хозяйство (2014-2016)'!AI15</f>
        <v>1.1000000000000001</v>
      </c>
      <c r="R22" s="26">
        <f t="shared" si="12"/>
        <v>18295</v>
      </c>
      <c r="S22" s="27">
        <f t="shared" si="13"/>
        <v>20124.5</v>
      </c>
      <c r="T22" s="26">
        <f>'[1]сельское хозяйство (2014-2016)'!AO15</f>
        <v>1.9</v>
      </c>
      <c r="U22" s="26">
        <f t="shared" si="14"/>
        <v>18295</v>
      </c>
      <c r="V22" s="27">
        <f t="shared" si="15"/>
        <v>34760.5</v>
      </c>
      <c r="W22" s="26">
        <f>'[1]сельское хозяйство (2014-2016)'!AU15</f>
        <v>0</v>
      </c>
      <c r="X22" s="26">
        <f t="shared" si="16"/>
        <v>18295</v>
      </c>
      <c r="Y22" s="27">
        <f t="shared" si="17"/>
        <v>0</v>
      </c>
      <c r="Z22" s="26">
        <f>'[1]сельское хозяйство (2014-2016)'!BA15</f>
        <v>0.8</v>
      </c>
      <c r="AA22" s="26">
        <f t="shared" si="18"/>
        <v>18295</v>
      </c>
      <c r="AB22" s="27">
        <f t="shared" si="21"/>
        <v>14636</v>
      </c>
      <c r="AC22" s="26">
        <f>'[1]сельское хозяйство (2014-2016)'!BG15</f>
        <v>1</v>
      </c>
      <c r="AD22" s="26">
        <f t="shared" si="2"/>
        <v>18295</v>
      </c>
      <c r="AE22" s="27">
        <f t="shared" si="19"/>
        <v>18295</v>
      </c>
      <c r="AF22" s="41">
        <f t="shared" si="22"/>
        <v>9.7000000000000011</v>
      </c>
      <c r="AG22" s="42">
        <f t="shared" si="0"/>
        <v>177461.5</v>
      </c>
      <c r="AH22" s="43">
        <f t="shared" si="20"/>
        <v>9.7000000000000011</v>
      </c>
      <c r="AI22" s="39">
        <f>[1]сравнительный!C65</f>
        <v>9.6999999999999993</v>
      </c>
      <c r="AJ22" s="47">
        <f t="shared" si="1"/>
        <v>0</v>
      </c>
      <c r="AK22" s="3"/>
      <c r="AL22" s="3"/>
      <c r="AM22" s="3"/>
      <c r="AN22" s="3"/>
      <c r="AO22" s="3"/>
    </row>
    <row r="23" spans="1:41" ht="15" x14ac:dyDescent="0.25">
      <c r="A23" s="45" t="s">
        <v>24</v>
      </c>
      <c r="B23" s="26">
        <f>'[1]сельское хозяйство (2014-2016)'!E16</f>
        <v>0.7</v>
      </c>
      <c r="C23" s="26">
        <v>18295</v>
      </c>
      <c r="D23" s="27">
        <f t="shared" si="3"/>
        <v>12806.5</v>
      </c>
      <c r="E23" s="26">
        <f>'[1]сельское хозяйство (2014-2016)'!K16</f>
        <v>0.3</v>
      </c>
      <c r="F23" s="26">
        <f t="shared" si="4"/>
        <v>18295</v>
      </c>
      <c r="G23" s="27">
        <f t="shared" si="5"/>
        <v>5488.5</v>
      </c>
      <c r="H23" s="26">
        <f>'[1]сельское хозяйство (2014-2016)'!Q16</f>
        <v>2.1</v>
      </c>
      <c r="I23" s="26">
        <f t="shared" si="6"/>
        <v>18295</v>
      </c>
      <c r="J23" s="27">
        <f t="shared" si="7"/>
        <v>38419.5</v>
      </c>
      <c r="K23" s="26">
        <f>'[1]сельское хозяйство (2014-2016)'!W16</f>
        <v>0.3</v>
      </c>
      <c r="L23" s="26">
        <f t="shared" si="8"/>
        <v>18295</v>
      </c>
      <c r="M23" s="27">
        <f t="shared" si="9"/>
        <v>5488.5</v>
      </c>
      <c r="N23" s="26">
        <f>'[1]сельское хозяйство (2014-2016)'!AC16</f>
        <v>0.1</v>
      </c>
      <c r="O23" s="26">
        <f t="shared" si="10"/>
        <v>18295</v>
      </c>
      <c r="P23" s="27">
        <f t="shared" si="11"/>
        <v>1829.5</v>
      </c>
      <c r="Q23" s="26">
        <f>'[1]сельское хозяйство (2014-2016)'!AI16</f>
        <v>0.8</v>
      </c>
      <c r="R23" s="26">
        <f t="shared" si="12"/>
        <v>18295</v>
      </c>
      <c r="S23" s="27">
        <f t="shared" si="13"/>
        <v>14636</v>
      </c>
      <c r="T23" s="26">
        <f>'[1]сельское хозяйство (2014-2016)'!AO16</f>
        <v>1.9</v>
      </c>
      <c r="U23" s="26">
        <f t="shared" si="14"/>
        <v>18295</v>
      </c>
      <c r="V23" s="27">
        <f t="shared" si="15"/>
        <v>34760.5</v>
      </c>
      <c r="W23" s="26">
        <f>'[1]сельское хозяйство (2014-2016)'!AU16</f>
        <v>0</v>
      </c>
      <c r="X23" s="26">
        <f t="shared" si="16"/>
        <v>18295</v>
      </c>
      <c r="Y23" s="27">
        <f t="shared" si="17"/>
        <v>0</v>
      </c>
      <c r="Z23" s="26">
        <f>'[1]сельское хозяйство (2014-2016)'!BA16</f>
        <v>0.6</v>
      </c>
      <c r="AA23" s="26">
        <f t="shared" si="18"/>
        <v>18295</v>
      </c>
      <c r="AB23" s="27">
        <f t="shared" si="21"/>
        <v>10977</v>
      </c>
      <c r="AC23" s="26">
        <f>'[1]сельское хозяйство (2014-2016)'!BG16</f>
        <v>0.5</v>
      </c>
      <c r="AD23" s="26">
        <f t="shared" si="2"/>
        <v>18295</v>
      </c>
      <c r="AE23" s="27">
        <f t="shared" si="19"/>
        <v>9147.5</v>
      </c>
      <c r="AF23" s="41">
        <f t="shared" si="22"/>
        <v>7.2999999999999989</v>
      </c>
      <c r="AG23" s="42">
        <f t="shared" si="0"/>
        <v>133553.5</v>
      </c>
      <c r="AH23" s="43">
        <f t="shared" si="20"/>
        <v>7.2999999999999989</v>
      </c>
      <c r="AI23" s="39">
        <f>[1]сравнительный!C66</f>
        <v>7.3</v>
      </c>
      <c r="AJ23" s="47">
        <f t="shared" si="1"/>
        <v>0</v>
      </c>
      <c r="AK23" s="3"/>
      <c r="AL23" s="3"/>
      <c r="AM23" s="3"/>
      <c r="AN23" s="3"/>
      <c r="AO23" s="3"/>
    </row>
    <row r="24" spans="1:41" ht="30" x14ac:dyDescent="0.25">
      <c r="A24" s="45" t="s">
        <v>25</v>
      </c>
      <c r="B24" s="26">
        <f>'[1]сельское хозяйство (2014-2016)'!E17</f>
        <v>0.2</v>
      </c>
      <c r="C24" s="26">
        <v>18295</v>
      </c>
      <c r="D24" s="27">
        <f t="shared" si="3"/>
        <v>3659</v>
      </c>
      <c r="E24" s="26">
        <f>'[1]сельское хозяйство (2014-2016)'!K17</f>
        <v>0</v>
      </c>
      <c r="F24" s="26">
        <f t="shared" si="4"/>
        <v>18295</v>
      </c>
      <c r="G24" s="27">
        <f t="shared" si="5"/>
        <v>0</v>
      </c>
      <c r="H24" s="26">
        <f>'[1]сельское хозяйство (2014-2016)'!Q17</f>
        <v>0</v>
      </c>
      <c r="I24" s="26">
        <f t="shared" si="6"/>
        <v>18295</v>
      </c>
      <c r="J24" s="27">
        <f t="shared" si="7"/>
        <v>0</v>
      </c>
      <c r="K24" s="26">
        <f>'[1]сельское хозяйство (2014-2016)'!W17</f>
        <v>0.7</v>
      </c>
      <c r="L24" s="26">
        <f t="shared" si="8"/>
        <v>18295</v>
      </c>
      <c r="M24" s="27">
        <f t="shared" si="9"/>
        <v>12806.5</v>
      </c>
      <c r="N24" s="26">
        <f>'[1]сельское хозяйство (2014-2016)'!AC17</f>
        <v>0.5</v>
      </c>
      <c r="O24" s="26">
        <f t="shared" si="10"/>
        <v>18295</v>
      </c>
      <c r="P24" s="27">
        <f t="shared" si="11"/>
        <v>9147.5</v>
      </c>
      <c r="Q24" s="26">
        <f>'[1]сельское хозяйство (2014-2016)'!AI17</f>
        <v>0.3</v>
      </c>
      <c r="R24" s="26">
        <f t="shared" si="12"/>
        <v>18295</v>
      </c>
      <c r="S24" s="27">
        <f t="shared" si="13"/>
        <v>5488.5</v>
      </c>
      <c r="T24" s="26">
        <f>'[1]сельское хозяйство (2014-2016)'!AO17</f>
        <v>0</v>
      </c>
      <c r="U24" s="26">
        <f t="shared" si="14"/>
        <v>18295</v>
      </c>
      <c r="V24" s="27">
        <f t="shared" si="15"/>
        <v>0</v>
      </c>
      <c r="W24" s="26">
        <f>'[1]сельское хозяйство (2014-2016)'!AU17</f>
        <v>0</v>
      </c>
      <c r="X24" s="26">
        <f t="shared" si="16"/>
        <v>18295</v>
      </c>
      <c r="Y24" s="27">
        <f t="shared" si="17"/>
        <v>0</v>
      </c>
      <c r="Z24" s="26">
        <f>'[1]сельское хозяйство (2014-2016)'!BA17</f>
        <v>0.2</v>
      </c>
      <c r="AA24" s="26">
        <f t="shared" si="18"/>
        <v>18295</v>
      </c>
      <c r="AB24" s="27">
        <f t="shared" si="21"/>
        <v>3659</v>
      </c>
      <c r="AC24" s="26">
        <f>'[1]сельское хозяйство (2014-2016)'!BG17</f>
        <v>0.5</v>
      </c>
      <c r="AD24" s="26">
        <f t="shared" si="2"/>
        <v>18295</v>
      </c>
      <c r="AE24" s="27">
        <f t="shared" si="19"/>
        <v>9147.5</v>
      </c>
      <c r="AF24" s="41">
        <f t="shared" si="22"/>
        <v>2.4</v>
      </c>
      <c r="AG24" s="42">
        <f t="shared" si="0"/>
        <v>43908</v>
      </c>
      <c r="AH24" s="43">
        <f t="shared" si="20"/>
        <v>2.4</v>
      </c>
      <c r="AI24" s="39">
        <f>[1]сравнительный!C67</f>
        <v>2.4</v>
      </c>
      <c r="AJ24" s="47">
        <f t="shared" si="1"/>
        <v>0</v>
      </c>
      <c r="AK24" s="3"/>
      <c r="AL24" s="3"/>
      <c r="AM24" s="3"/>
      <c r="AN24" s="3"/>
      <c r="AO24" s="3"/>
    </row>
    <row r="25" spans="1:41" ht="15" x14ac:dyDescent="0.25">
      <c r="A25" s="49" t="s">
        <v>31</v>
      </c>
      <c r="B25" s="26">
        <f>'[1]сельское хозяйство (2014-2016)'!E18</f>
        <v>0</v>
      </c>
      <c r="C25" s="26">
        <v>1815</v>
      </c>
      <c r="D25" s="27">
        <f t="shared" si="3"/>
        <v>0</v>
      </c>
      <c r="E25" s="26">
        <f>'[1]сельское хозяйство (2014-2016)'!K18</f>
        <v>6.1</v>
      </c>
      <c r="F25" s="26">
        <f t="shared" si="4"/>
        <v>1815</v>
      </c>
      <c r="G25" s="27">
        <f t="shared" si="5"/>
        <v>11071.5</v>
      </c>
      <c r="H25" s="26">
        <f>'[1]сельское хозяйство (2014-2016)'!Q18</f>
        <v>0</v>
      </c>
      <c r="I25" s="26">
        <f t="shared" si="6"/>
        <v>1815</v>
      </c>
      <c r="J25" s="27">
        <f t="shared" si="7"/>
        <v>0</v>
      </c>
      <c r="K25" s="26">
        <f>'[1]сельское хозяйство (2014-2016)'!W18</f>
        <v>14.5</v>
      </c>
      <c r="L25" s="26">
        <v>2000</v>
      </c>
      <c r="M25" s="27">
        <f t="shared" si="9"/>
        <v>29000</v>
      </c>
      <c r="N25" s="26">
        <f>'[1]сельское хозяйство (2014-2016)'!AC18</f>
        <v>0</v>
      </c>
      <c r="O25" s="26">
        <f t="shared" si="10"/>
        <v>1815</v>
      </c>
      <c r="P25" s="27">
        <f t="shared" si="11"/>
        <v>0</v>
      </c>
      <c r="Q25" s="26">
        <f>'[1]сельское хозяйство (2014-2016)'!AI18</f>
        <v>49.3</v>
      </c>
      <c r="R25" s="26">
        <f t="shared" si="12"/>
        <v>1815</v>
      </c>
      <c r="S25" s="27">
        <f t="shared" si="13"/>
        <v>89479.5</v>
      </c>
      <c r="T25" s="26">
        <f>'[1]сельское хозяйство (2014-2016)'!AO18</f>
        <v>0</v>
      </c>
      <c r="U25" s="26">
        <f t="shared" si="14"/>
        <v>1815</v>
      </c>
      <c r="V25" s="27">
        <f t="shared" si="15"/>
        <v>0</v>
      </c>
      <c r="W25" s="26">
        <f>'[1]сельское хозяйство (2014-2016)'!AU18</f>
        <v>2.1</v>
      </c>
      <c r="X25" s="26">
        <f t="shared" si="16"/>
        <v>1815</v>
      </c>
      <c r="Y25" s="27">
        <f t="shared" si="17"/>
        <v>3811.5</v>
      </c>
      <c r="Z25" s="26">
        <f>'[1]сельское хозяйство (2014-2016)'!BA18</f>
        <v>19.3</v>
      </c>
      <c r="AA25" s="26">
        <f t="shared" si="18"/>
        <v>1815</v>
      </c>
      <c r="AB25" s="27">
        <f t="shared" si="21"/>
        <v>35029.5</v>
      </c>
      <c r="AC25" s="26">
        <f>'[1]сельское хозяйство (2014-2016)'!BG18</f>
        <v>2.5</v>
      </c>
      <c r="AD25" s="26">
        <f>C25</f>
        <v>1815</v>
      </c>
      <c r="AE25" s="27">
        <f t="shared" si="19"/>
        <v>4537.5</v>
      </c>
      <c r="AF25" s="41">
        <f t="shared" si="22"/>
        <v>93.8</v>
      </c>
      <c r="AG25" s="42">
        <f t="shared" si="0"/>
        <v>172929.5</v>
      </c>
      <c r="AH25" s="43">
        <f t="shared" si="20"/>
        <v>93.8</v>
      </c>
      <c r="AI25" s="39">
        <f>[1]сравнительный!C68</f>
        <v>93.8</v>
      </c>
      <c r="AJ25" s="47">
        <f t="shared" si="1"/>
        <v>0</v>
      </c>
      <c r="AK25" s="3"/>
      <c r="AL25" s="3"/>
      <c r="AM25" s="3"/>
      <c r="AN25" s="3"/>
      <c r="AO25" s="3"/>
    </row>
    <row r="26" spans="1:41" ht="15" x14ac:dyDescent="0.25">
      <c r="A26" s="45" t="s">
        <v>24</v>
      </c>
      <c r="B26" s="26">
        <f>'[1]сельское хозяйство (2014-2016)'!E19</f>
        <v>0</v>
      </c>
      <c r="C26" s="26">
        <v>1815</v>
      </c>
      <c r="D26" s="27">
        <f t="shared" si="3"/>
        <v>0</v>
      </c>
      <c r="E26" s="26">
        <f>'[1]сельское хозяйство (2014-2016)'!K19</f>
        <v>0</v>
      </c>
      <c r="F26" s="26">
        <f t="shared" si="4"/>
        <v>1815</v>
      </c>
      <c r="G26" s="27">
        <f t="shared" si="5"/>
        <v>0</v>
      </c>
      <c r="H26" s="26">
        <f>'[1]сельское хозяйство (2014-2016)'!Q19</f>
        <v>0</v>
      </c>
      <c r="I26" s="26">
        <f t="shared" si="6"/>
        <v>1815</v>
      </c>
      <c r="J26" s="27">
        <f t="shared" si="7"/>
        <v>0</v>
      </c>
      <c r="K26" s="26">
        <f>'[1]сельское хозяйство (2014-2016)'!W19</f>
        <v>4.5999999999999996</v>
      </c>
      <c r="L26" s="26">
        <v>2000</v>
      </c>
      <c r="M26" s="27">
        <f t="shared" si="9"/>
        <v>9200</v>
      </c>
      <c r="N26" s="26">
        <f>'[1]сельское хозяйство (2014-2016)'!AC19</f>
        <v>0</v>
      </c>
      <c r="O26" s="26">
        <f t="shared" si="10"/>
        <v>1815</v>
      </c>
      <c r="P26" s="27">
        <f t="shared" si="11"/>
        <v>0</v>
      </c>
      <c r="Q26" s="26">
        <f>'[1]сельское хозяйство (2014-2016)'!AI19</f>
        <v>42.3</v>
      </c>
      <c r="R26" s="26">
        <f t="shared" si="12"/>
        <v>1815</v>
      </c>
      <c r="S26" s="27">
        <f t="shared" si="13"/>
        <v>76774.5</v>
      </c>
      <c r="T26" s="26">
        <f>'[1]сельское хозяйство (2014-2016)'!AO19</f>
        <v>0</v>
      </c>
      <c r="U26" s="26">
        <f t="shared" si="14"/>
        <v>1815</v>
      </c>
      <c r="V26" s="27">
        <f t="shared" si="15"/>
        <v>0</v>
      </c>
      <c r="W26" s="26">
        <f>'[1]сельское хозяйство (2014-2016)'!AU19</f>
        <v>2.1</v>
      </c>
      <c r="X26" s="26">
        <f t="shared" si="16"/>
        <v>1815</v>
      </c>
      <c r="Y26" s="27">
        <f t="shared" si="17"/>
        <v>3811.5</v>
      </c>
      <c r="Z26" s="26">
        <f>'[1]сельское хозяйство (2014-2016)'!BA19</f>
        <v>19.3</v>
      </c>
      <c r="AA26" s="26">
        <f t="shared" si="18"/>
        <v>1815</v>
      </c>
      <c r="AB26" s="27">
        <f t="shared" si="21"/>
        <v>35029.5</v>
      </c>
      <c r="AC26" s="26">
        <f>'[1]сельское хозяйство (2014-2016)'!BG19</f>
        <v>0</v>
      </c>
      <c r="AD26" s="26">
        <f t="shared" si="2"/>
        <v>1815</v>
      </c>
      <c r="AE26" s="27">
        <f t="shared" si="19"/>
        <v>0</v>
      </c>
      <c r="AF26" s="41">
        <f t="shared" si="22"/>
        <v>68.3</v>
      </c>
      <c r="AG26" s="42">
        <f t="shared" si="0"/>
        <v>124815.5</v>
      </c>
      <c r="AH26" s="43">
        <f t="shared" si="20"/>
        <v>68.3</v>
      </c>
      <c r="AI26" s="39">
        <f>[1]сравнительный!C69</f>
        <v>68.3</v>
      </c>
      <c r="AJ26" s="47">
        <f t="shared" si="1"/>
        <v>0</v>
      </c>
      <c r="AK26" s="3"/>
      <c r="AL26" s="3"/>
      <c r="AM26" s="3"/>
      <c r="AN26" s="3"/>
      <c r="AO26" s="3"/>
    </row>
    <row r="27" spans="1:41" ht="30" x14ac:dyDescent="0.25">
      <c r="A27" s="45" t="s">
        <v>25</v>
      </c>
      <c r="B27" s="26">
        <f>'[1]сельское хозяйство (2014-2016)'!E20</f>
        <v>0</v>
      </c>
      <c r="C27" s="26">
        <v>1815</v>
      </c>
      <c r="D27" s="27">
        <f t="shared" si="3"/>
        <v>0</v>
      </c>
      <c r="E27" s="26">
        <f>'[1]сельское хозяйство (2014-2016)'!K20</f>
        <v>6.1</v>
      </c>
      <c r="F27" s="26">
        <f t="shared" si="4"/>
        <v>1815</v>
      </c>
      <c r="G27" s="27">
        <f t="shared" si="5"/>
        <v>11071.5</v>
      </c>
      <c r="H27" s="26">
        <f>'[1]сельское хозяйство (2014-2016)'!Q20</f>
        <v>0</v>
      </c>
      <c r="I27" s="26">
        <f t="shared" si="6"/>
        <v>1815</v>
      </c>
      <c r="J27" s="27">
        <f t="shared" si="7"/>
        <v>0</v>
      </c>
      <c r="K27" s="26">
        <f>'[1]сельское хозяйство (2014-2016)'!W20</f>
        <v>9.9</v>
      </c>
      <c r="L27" s="26">
        <v>2000</v>
      </c>
      <c r="M27" s="27">
        <f t="shared" si="9"/>
        <v>19800</v>
      </c>
      <c r="N27" s="26">
        <f>'[1]сельское хозяйство (2014-2016)'!AC20</f>
        <v>0</v>
      </c>
      <c r="O27" s="26">
        <f t="shared" si="10"/>
        <v>1815</v>
      </c>
      <c r="P27" s="27">
        <f t="shared" si="11"/>
        <v>0</v>
      </c>
      <c r="Q27" s="26">
        <f>'[1]сельское хозяйство (2014-2016)'!AI20</f>
        <v>7</v>
      </c>
      <c r="R27" s="26">
        <f t="shared" si="12"/>
        <v>1815</v>
      </c>
      <c r="S27" s="27">
        <f t="shared" si="13"/>
        <v>12705</v>
      </c>
      <c r="T27" s="26">
        <f>'[1]сельское хозяйство (2014-2016)'!AO20</f>
        <v>0</v>
      </c>
      <c r="U27" s="26">
        <f t="shared" si="14"/>
        <v>1815</v>
      </c>
      <c r="V27" s="27">
        <f t="shared" si="15"/>
        <v>0</v>
      </c>
      <c r="W27" s="26">
        <f>'[1]сельское хозяйство (2014-2016)'!AU20</f>
        <v>0</v>
      </c>
      <c r="X27" s="26">
        <f t="shared" si="16"/>
        <v>1815</v>
      </c>
      <c r="Y27" s="27">
        <f t="shared" si="17"/>
        <v>0</v>
      </c>
      <c r="Z27" s="26">
        <f>'[1]сельское хозяйство (2014-2016)'!BA20</f>
        <v>0</v>
      </c>
      <c r="AA27" s="26">
        <f t="shared" si="18"/>
        <v>1815</v>
      </c>
      <c r="AB27" s="27">
        <f t="shared" si="21"/>
        <v>0</v>
      </c>
      <c r="AC27" s="26">
        <f>'[1]сельское хозяйство (2014-2016)'!BG20</f>
        <v>2.5</v>
      </c>
      <c r="AD27" s="26">
        <f t="shared" si="2"/>
        <v>1815</v>
      </c>
      <c r="AE27" s="27">
        <f t="shared" si="19"/>
        <v>4537.5</v>
      </c>
      <c r="AF27" s="41">
        <f t="shared" si="22"/>
        <v>25.5</v>
      </c>
      <c r="AG27" s="42">
        <f t="shared" si="0"/>
        <v>48114</v>
      </c>
      <c r="AH27" s="43">
        <f t="shared" si="20"/>
        <v>25.5</v>
      </c>
      <c r="AI27" s="39">
        <f>[1]сравнительный!C70</f>
        <v>25.5</v>
      </c>
      <c r="AJ27" s="47">
        <f t="shared" si="1"/>
        <v>0</v>
      </c>
      <c r="AK27" s="3"/>
      <c r="AL27" s="3"/>
      <c r="AM27" s="3"/>
      <c r="AN27" s="3"/>
      <c r="AO27" s="3"/>
    </row>
    <row r="28" spans="1:41" ht="15" x14ac:dyDescent="0.25">
      <c r="A28" s="49" t="s">
        <v>32</v>
      </c>
      <c r="B28" s="26">
        <f>'[1]сельское хозяйство (2014-2016)'!E21</f>
        <v>5.6</v>
      </c>
      <c r="C28" s="26">
        <v>15000</v>
      </c>
      <c r="D28" s="27">
        <f t="shared" si="3"/>
        <v>84000</v>
      </c>
      <c r="E28" s="26">
        <f>'[1]сельское хозяйство (2014-2016)'!K21</f>
        <v>3.3</v>
      </c>
      <c r="F28" s="26">
        <f>C28</f>
        <v>15000</v>
      </c>
      <c r="G28" s="27">
        <f t="shared" si="5"/>
        <v>49500</v>
      </c>
      <c r="H28" s="26">
        <f>'[1]сельское хозяйство (2014-2016)'!Q21</f>
        <v>2.6999999999999997</v>
      </c>
      <c r="I28" s="26">
        <f t="shared" si="6"/>
        <v>15000</v>
      </c>
      <c r="J28" s="27">
        <f t="shared" si="7"/>
        <v>40499.999999999993</v>
      </c>
      <c r="K28" s="26">
        <f>'[1]сельское хозяйство (2014-2016)'!W21</f>
        <v>4.0999999999999996</v>
      </c>
      <c r="L28" s="26">
        <f t="shared" si="8"/>
        <v>15000</v>
      </c>
      <c r="M28" s="27">
        <f t="shared" si="9"/>
        <v>61499.999999999993</v>
      </c>
      <c r="N28" s="26">
        <f>'[1]сельское хозяйство (2014-2016)'!AC21</f>
        <v>3.2</v>
      </c>
      <c r="O28" s="26">
        <f t="shared" si="10"/>
        <v>15000</v>
      </c>
      <c r="P28" s="27">
        <f t="shared" si="11"/>
        <v>48000</v>
      </c>
      <c r="Q28" s="26">
        <f>'[1]сельское хозяйство (2014-2016)'!AI21</f>
        <v>1.4</v>
      </c>
      <c r="R28" s="26">
        <f t="shared" si="12"/>
        <v>15000</v>
      </c>
      <c r="S28" s="27">
        <f t="shared" si="13"/>
        <v>21000</v>
      </c>
      <c r="T28" s="26">
        <f>'[1]сельское хозяйство (2014-2016)'!AO21</f>
        <v>2.5</v>
      </c>
      <c r="U28" s="26">
        <f t="shared" si="14"/>
        <v>15000</v>
      </c>
      <c r="V28" s="27">
        <f t="shared" si="15"/>
        <v>37500</v>
      </c>
      <c r="W28" s="26">
        <f>'[1]сельское хозяйство (2014-2016)'!AU21</f>
        <v>2.6999999999999997</v>
      </c>
      <c r="X28" s="26">
        <f t="shared" si="16"/>
        <v>15000</v>
      </c>
      <c r="Y28" s="27">
        <f t="shared" si="17"/>
        <v>40499.999999999993</v>
      </c>
      <c r="Z28" s="26">
        <f>'[1]сельское хозяйство (2014-2016)'!BA21</f>
        <v>2</v>
      </c>
      <c r="AA28" s="26">
        <f t="shared" si="18"/>
        <v>15000</v>
      </c>
      <c r="AB28" s="27">
        <f t="shared" si="21"/>
        <v>30000</v>
      </c>
      <c r="AC28" s="26">
        <f>'[1]сельское хозяйство (2014-2016)'!BG21</f>
        <v>3.1</v>
      </c>
      <c r="AD28" s="26">
        <f t="shared" si="2"/>
        <v>15000</v>
      </c>
      <c r="AE28" s="27">
        <f t="shared" si="19"/>
        <v>46500</v>
      </c>
      <c r="AF28" s="41">
        <f t="shared" si="22"/>
        <v>30.599999999999998</v>
      </c>
      <c r="AG28" s="42">
        <f t="shared" si="0"/>
        <v>459000</v>
      </c>
      <c r="AH28" s="43">
        <f t="shared" si="20"/>
        <v>30.599999999999998</v>
      </c>
      <c r="AI28" s="39">
        <f>[1]сравнительный!C71</f>
        <v>30.6</v>
      </c>
      <c r="AJ28" s="47">
        <f t="shared" si="1"/>
        <v>0</v>
      </c>
      <c r="AK28" s="3"/>
      <c r="AL28" s="3"/>
      <c r="AM28" s="3"/>
      <c r="AN28" s="3"/>
      <c r="AO28" s="3"/>
    </row>
    <row r="29" spans="1:41" ht="15" x14ac:dyDescent="0.25">
      <c r="A29" s="45" t="s">
        <v>24</v>
      </c>
      <c r="B29" s="26">
        <f>'[1]сельское хозяйство (2014-2016)'!E22</f>
        <v>4.5999999999999996</v>
      </c>
      <c r="C29" s="26">
        <v>15000</v>
      </c>
      <c r="D29" s="27">
        <f t="shared" si="3"/>
        <v>69000</v>
      </c>
      <c r="E29" s="26">
        <f>'[1]сельское хозяйство (2014-2016)'!K22</f>
        <v>1.7</v>
      </c>
      <c r="F29" s="26">
        <f t="shared" si="4"/>
        <v>15000</v>
      </c>
      <c r="G29" s="27">
        <f t="shared" si="5"/>
        <v>25500</v>
      </c>
      <c r="H29" s="26">
        <f>'[1]сельское хозяйство (2014-2016)'!Q22</f>
        <v>2.2999999999999998</v>
      </c>
      <c r="I29" s="26">
        <f t="shared" si="6"/>
        <v>15000</v>
      </c>
      <c r="J29" s="27">
        <f t="shared" si="7"/>
        <v>34500</v>
      </c>
      <c r="K29" s="26">
        <f>'[1]сельское хозяйство (2014-2016)'!W22</f>
        <v>1.1000000000000001</v>
      </c>
      <c r="L29" s="26">
        <f t="shared" si="8"/>
        <v>15000</v>
      </c>
      <c r="M29" s="27">
        <f t="shared" si="9"/>
        <v>16500</v>
      </c>
      <c r="N29" s="26">
        <f>'[1]сельское хозяйство (2014-2016)'!AC22</f>
        <v>0.2</v>
      </c>
      <c r="O29" s="26">
        <f t="shared" si="10"/>
        <v>15000</v>
      </c>
      <c r="P29" s="27">
        <f t="shared" si="11"/>
        <v>3000</v>
      </c>
      <c r="Q29" s="26">
        <f>'[1]сельское хозяйство (2014-2016)'!AI22</f>
        <v>0</v>
      </c>
      <c r="R29" s="26">
        <f t="shared" si="12"/>
        <v>15000</v>
      </c>
      <c r="S29" s="27">
        <f t="shared" si="13"/>
        <v>0</v>
      </c>
      <c r="T29" s="26">
        <f>'[1]сельское хозяйство (2014-2016)'!AO22</f>
        <v>2.2999999999999998</v>
      </c>
      <c r="U29" s="26">
        <f t="shared" si="14"/>
        <v>15000</v>
      </c>
      <c r="V29" s="27">
        <f t="shared" si="15"/>
        <v>34500</v>
      </c>
      <c r="W29" s="26">
        <f>'[1]сельское хозяйство (2014-2016)'!AU22</f>
        <v>2.2999999999999998</v>
      </c>
      <c r="X29" s="26">
        <f t="shared" si="16"/>
        <v>15000</v>
      </c>
      <c r="Y29" s="27">
        <f t="shared" si="17"/>
        <v>34500</v>
      </c>
      <c r="Z29" s="26">
        <f>'[1]сельское хозяйство (2014-2016)'!BA22</f>
        <v>1.6</v>
      </c>
      <c r="AA29" s="26">
        <f t="shared" si="18"/>
        <v>15000</v>
      </c>
      <c r="AB29" s="27">
        <f t="shared" si="21"/>
        <v>24000</v>
      </c>
      <c r="AC29" s="26">
        <f>'[1]сельское хозяйство (2014-2016)'!BG22</f>
        <v>0.4</v>
      </c>
      <c r="AD29" s="26">
        <f>C29</f>
        <v>15000</v>
      </c>
      <c r="AE29" s="27">
        <f t="shared" si="19"/>
        <v>6000</v>
      </c>
      <c r="AF29" s="41">
        <f t="shared" si="22"/>
        <v>16.5</v>
      </c>
      <c r="AG29" s="42">
        <f t="shared" si="0"/>
        <v>247500</v>
      </c>
      <c r="AH29" s="43">
        <f t="shared" si="20"/>
        <v>16.5</v>
      </c>
      <c r="AI29" s="39">
        <f>[1]сравнительный!C72</f>
        <v>16.5</v>
      </c>
      <c r="AJ29" s="47">
        <f t="shared" si="1"/>
        <v>0</v>
      </c>
      <c r="AK29" s="3"/>
      <c r="AL29" s="3"/>
      <c r="AM29" s="3"/>
      <c r="AN29" s="3"/>
      <c r="AO29" s="3"/>
    </row>
    <row r="30" spans="1:41" ht="30" x14ac:dyDescent="0.25">
      <c r="A30" s="45" t="s">
        <v>25</v>
      </c>
      <c r="B30" s="26">
        <f>'[1]сельское хозяйство (2014-2016)'!E23</f>
        <v>1</v>
      </c>
      <c r="C30" s="26">
        <v>15000</v>
      </c>
      <c r="D30" s="27">
        <f t="shared" si="3"/>
        <v>15000</v>
      </c>
      <c r="E30" s="26">
        <f>'[1]сельское хозяйство (2014-2016)'!K23</f>
        <v>1.6</v>
      </c>
      <c r="F30" s="26">
        <f t="shared" si="4"/>
        <v>15000</v>
      </c>
      <c r="G30" s="27">
        <f t="shared" si="5"/>
        <v>24000</v>
      </c>
      <c r="H30" s="26">
        <f>'[1]сельское хозяйство (2014-2016)'!Q23</f>
        <v>0.4</v>
      </c>
      <c r="I30" s="26">
        <f t="shared" si="6"/>
        <v>15000</v>
      </c>
      <c r="J30" s="27">
        <f t="shared" si="7"/>
        <v>6000</v>
      </c>
      <c r="K30" s="26">
        <f>'[1]сельское хозяйство (2014-2016)'!W23</f>
        <v>3</v>
      </c>
      <c r="L30" s="26">
        <f t="shared" si="8"/>
        <v>15000</v>
      </c>
      <c r="M30" s="27">
        <f t="shared" si="9"/>
        <v>45000</v>
      </c>
      <c r="N30" s="26">
        <f>'[1]сельское хозяйство (2014-2016)'!AC23</f>
        <v>3</v>
      </c>
      <c r="O30" s="26">
        <f t="shared" si="10"/>
        <v>15000</v>
      </c>
      <c r="P30" s="27">
        <f t="shared" si="11"/>
        <v>45000</v>
      </c>
      <c r="Q30" s="26">
        <f>'[1]сельское хозяйство (2014-2016)'!AI23</f>
        <v>1.4</v>
      </c>
      <c r="R30" s="26">
        <f t="shared" si="12"/>
        <v>15000</v>
      </c>
      <c r="S30" s="27">
        <f t="shared" si="13"/>
        <v>21000</v>
      </c>
      <c r="T30" s="26">
        <f>'[1]сельское хозяйство (2014-2016)'!AO23</f>
        <v>0.2</v>
      </c>
      <c r="U30" s="26">
        <f t="shared" si="14"/>
        <v>15000</v>
      </c>
      <c r="V30" s="27">
        <f t="shared" si="15"/>
        <v>3000</v>
      </c>
      <c r="W30" s="26">
        <f>'[1]сельское хозяйство (2014-2016)'!AU23</f>
        <v>0.4</v>
      </c>
      <c r="X30" s="26">
        <f t="shared" si="16"/>
        <v>15000</v>
      </c>
      <c r="Y30" s="27">
        <f t="shared" si="17"/>
        <v>6000</v>
      </c>
      <c r="Z30" s="26">
        <f>'[1]сельское хозяйство (2014-2016)'!BA23</f>
        <v>0.4</v>
      </c>
      <c r="AA30" s="26">
        <f t="shared" si="18"/>
        <v>15000</v>
      </c>
      <c r="AB30" s="27">
        <f t="shared" si="21"/>
        <v>6000</v>
      </c>
      <c r="AC30" s="26">
        <f>'[1]сельское хозяйство (2014-2016)'!BG23</f>
        <v>2.6</v>
      </c>
      <c r="AD30" s="26">
        <f t="shared" si="2"/>
        <v>15000</v>
      </c>
      <c r="AE30" s="27">
        <f t="shared" si="19"/>
        <v>39000</v>
      </c>
      <c r="AF30" s="41">
        <f t="shared" si="22"/>
        <v>14</v>
      </c>
      <c r="AG30" s="42">
        <f t="shared" si="0"/>
        <v>210000</v>
      </c>
      <c r="AH30" s="43">
        <f t="shared" si="20"/>
        <v>14</v>
      </c>
      <c r="AI30" s="39">
        <f>[1]сравнительный!C73</f>
        <v>14</v>
      </c>
      <c r="AJ30" s="47">
        <f t="shared" si="1"/>
        <v>0</v>
      </c>
      <c r="AK30" s="3"/>
      <c r="AL30" s="3"/>
      <c r="AM30" s="3"/>
      <c r="AN30" s="3"/>
      <c r="AO30" s="3"/>
    </row>
    <row r="31" spans="1:41" ht="15" x14ac:dyDescent="0.25">
      <c r="A31" s="45" t="s">
        <v>33</v>
      </c>
      <c r="B31" s="26">
        <f>'[1]сельское хозяйство (2014-2016)'!E24</f>
        <v>0</v>
      </c>
      <c r="C31" s="26">
        <v>15000</v>
      </c>
      <c r="D31" s="27">
        <f t="shared" si="3"/>
        <v>0</v>
      </c>
      <c r="E31" s="26">
        <f>'[1]сельское хозяйство (2014-2016)'!K24</f>
        <v>0</v>
      </c>
      <c r="F31" s="26">
        <f t="shared" si="4"/>
        <v>15000</v>
      </c>
      <c r="G31" s="27">
        <f t="shared" si="5"/>
        <v>0</v>
      </c>
      <c r="H31" s="26">
        <f>'[1]сельское хозяйство (2014-2016)'!Q24</f>
        <v>0</v>
      </c>
      <c r="I31" s="26">
        <f t="shared" si="6"/>
        <v>15000</v>
      </c>
      <c r="J31" s="27">
        <f t="shared" si="7"/>
        <v>0</v>
      </c>
      <c r="K31" s="26">
        <f>'[1]сельское хозяйство (2014-2016)'!W24</f>
        <v>0</v>
      </c>
      <c r="L31" s="26">
        <f t="shared" si="8"/>
        <v>15000</v>
      </c>
      <c r="M31" s="27">
        <f t="shared" si="9"/>
        <v>0</v>
      </c>
      <c r="N31" s="26">
        <f>'[1]сельское хозяйство (2014-2016)'!AC24</f>
        <v>0</v>
      </c>
      <c r="O31" s="26">
        <f t="shared" si="10"/>
        <v>15000</v>
      </c>
      <c r="P31" s="27">
        <f t="shared" si="11"/>
        <v>0</v>
      </c>
      <c r="Q31" s="26">
        <f>'[1]сельское хозяйство (2014-2016)'!AI24</f>
        <v>0</v>
      </c>
      <c r="R31" s="26">
        <f t="shared" si="12"/>
        <v>15000</v>
      </c>
      <c r="S31" s="27">
        <f t="shared" si="13"/>
        <v>0</v>
      </c>
      <c r="T31" s="26">
        <f>'[1]сельское хозяйство (2014-2016)'!AO24</f>
        <v>0</v>
      </c>
      <c r="U31" s="26">
        <f t="shared" si="14"/>
        <v>15000</v>
      </c>
      <c r="V31" s="27">
        <f t="shared" si="15"/>
        <v>0</v>
      </c>
      <c r="W31" s="26">
        <f>'[1]сельское хозяйство (2014-2016)'!AU24</f>
        <v>0</v>
      </c>
      <c r="X31" s="26">
        <f t="shared" si="16"/>
        <v>15000</v>
      </c>
      <c r="Y31" s="27">
        <f t="shared" si="17"/>
        <v>0</v>
      </c>
      <c r="Z31" s="26">
        <f>'[1]сельское хозяйство (2014-2016)'!BA24</f>
        <v>0</v>
      </c>
      <c r="AA31" s="26">
        <f t="shared" si="18"/>
        <v>15000</v>
      </c>
      <c r="AB31" s="27">
        <f t="shared" si="21"/>
        <v>0</v>
      </c>
      <c r="AC31" s="26">
        <f>'[1]сельское хозяйство (2014-2016)'!BG24</f>
        <v>0.1</v>
      </c>
      <c r="AD31" s="26">
        <f t="shared" si="2"/>
        <v>15000</v>
      </c>
      <c r="AE31" s="27">
        <f t="shared" si="19"/>
        <v>1500</v>
      </c>
      <c r="AF31" s="41">
        <f t="shared" si="22"/>
        <v>0.1</v>
      </c>
      <c r="AG31" s="42">
        <f t="shared" si="0"/>
        <v>1500</v>
      </c>
      <c r="AH31" s="43">
        <f t="shared" si="20"/>
        <v>0.1</v>
      </c>
      <c r="AI31" s="39">
        <f>[1]сравнительный!C74</f>
        <v>0.1</v>
      </c>
      <c r="AJ31" s="47">
        <f t="shared" si="1"/>
        <v>0</v>
      </c>
      <c r="AK31" s="3"/>
      <c r="AL31" s="3"/>
      <c r="AM31" s="3"/>
      <c r="AN31" s="3"/>
      <c r="AO31" s="3"/>
    </row>
    <row r="32" spans="1:41" ht="15" x14ac:dyDescent="0.25">
      <c r="A32" s="49" t="s">
        <v>34</v>
      </c>
      <c r="B32" s="26">
        <f>'[1]сельское хозяйство (2014-2016)'!E25</f>
        <v>0.7</v>
      </c>
      <c r="C32" s="26">
        <v>16000</v>
      </c>
      <c r="D32" s="27">
        <f t="shared" si="3"/>
        <v>11200</v>
      </c>
      <c r="E32" s="26">
        <f>'[1]сельское хозяйство (2014-2016)'!K25</f>
        <v>1.7</v>
      </c>
      <c r="F32" s="26">
        <f t="shared" si="4"/>
        <v>16000</v>
      </c>
      <c r="G32" s="27">
        <f t="shared" si="5"/>
        <v>27200</v>
      </c>
      <c r="H32" s="26">
        <f>'[1]сельское хозяйство (2014-2016)'!Q25</f>
        <v>1.25</v>
      </c>
      <c r="I32" s="26">
        <f t="shared" si="6"/>
        <v>16000</v>
      </c>
      <c r="J32" s="27">
        <f t="shared" si="7"/>
        <v>20000</v>
      </c>
      <c r="K32" s="26">
        <f>'[1]сельское хозяйство (2014-2016)'!W25</f>
        <v>2.4</v>
      </c>
      <c r="L32" s="26">
        <f t="shared" si="8"/>
        <v>16000</v>
      </c>
      <c r="M32" s="27">
        <f t="shared" si="9"/>
        <v>38400</v>
      </c>
      <c r="N32" s="26">
        <f>'[1]сельское хозяйство (2014-2016)'!AC25</f>
        <v>0.8</v>
      </c>
      <c r="O32" s="26">
        <f t="shared" si="10"/>
        <v>16000</v>
      </c>
      <c r="P32" s="27">
        <f t="shared" si="11"/>
        <v>12800</v>
      </c>
      <c r="Q32" s="26">
        <f>'[1]сельское хозяйство (2014-2016)'!AI25</f>
        <v>0.5</v>
      </c>
      <c r="R32" s="26">
        <f t="shared" si="12"/>
        <v>16000</v>
      </c>
      <c r="S32" s="27">
        <f t="shared" si="13"/>
        <v>8000</v>
      </c>
      <c r="T32" s="26">
        <f>'[1]сельское хозяйство (2014-2016)'!AO25</f>
        <v>0.8</v>
      </c>
      <c r="U32" s="26">
        <f t="shared" si="14"/>
        <v>16000</v>
      </c>
      <c r="V32" s="27">
        <f t="shared" si="15"/>
        <v>12800</v>
      </c>
      <c r="W32" s="26">
        <f>'[1]сельское хозяйство (2014-2016)'!AU25</f>
        <v>1.4</v>
      </c>
      <c r="X32" s="26">
        <f t="shared" si="16"/>
        <v>16000</v>
      </c>
      <c r="Y32" s="27">
        <f t="shared" si="17"/>
        <v>22400</v>
      </c>
      <c r="Z32" s="26">
        <f>'[1]сельское хозяйство (2014-2016)'!BA25</f>
        <v>0.45</v>
      </c>
      <c r="AA32" s="26">
        <f t="shared" si="18"/>
        <v>16000</v>
      </c>
      <c r="AB32" s="27">
        <f t="shared" si="21"/>
        <v>7200</v>
      </c>
      <c r="AC32" s="26">
        <f>'[1]сельское хозяйство (2014-2016)'!BG25</f>
        <v>1.8</v>
      </c>
      <c r="AD32" s="26">
        <f t="shared" si="2"/>
        <v>16000</v>
      </c>
      <c r="AE32" s="27">
        <f t="shared" si="19"/>
        <v>28800</v>
      </c>
      <c r="AF32" s="41">
        <f t="shared" si="22"/>
        <v>11.8</v>
      </c>
      <c r="AG32" s="42">
        <f t="shared" si="0"/>
        <v>188800</v>
      </c>
      <c r="AH32" s="43">
        <f t="shared" si="20"/>
        <v>11.8</v>
      </c>
      <c r="AI32" s="39">
        <f>[1]сравнительный!C75</f>
        <v>11.8</v>
      </c>
      <c r="AJ32" s="47">
        <f t="shared" si="1"/>
        <v>0</v>
      </c>
      <c r="AK32" s="3"/>
      <c r="AL32" s="3"/>
      <c r="AM32" s="3"/>
      <c r="AN32" s="3"/>
      <c r="AO32" s="3"/>
    </row>
    <row r="33" spans="1:41" ht="15" x14ac:dyDescent="0.25">
      <c r="A33" s="45" t="s">
        <v>24</v>
      </c>
      <c r="B33" s="26">
        <f>'[1]сельское хозяйство (2014-2016)'!E26</f>
        <v>0</v>
      </c>
      <c r="C33" s="26">
        <v>16000</v>
      </c>
      <c r="D33" s="27">
        <f t="shared" si="3"/>
        <v>0</v>
      </c>
      <c r="E33" s="26">
        <f>'[1]сельское хозяйство (2014-2016)'!K26</f>
        <v>0.5</v>
      </c>
      <c r="F33" s="26">
        <f t="shared" si="4"/>
        <v>16000</v>
      </c>
      <c r="G33" s="27">
        <f t="shared" si="5"/>
        <v>8000</v>
      </c>
      <c r="H33" s="26">
        <f>'[1]сельское хозяйство (2014-2016)'!Q26</f>
        <v>0</v>
      </c>
      <c r="I33" s="26">
        <f t="shared" si="6"/>
        <v>16000</v>
      </c>
      <c r="J33" s="27">
        <f t="shared" si="7"/>
        <v>0</v>
      </c>
      <c r="K33" s="26">
        <f>'[1]сельское хозяйство (2014-2016)'!W26</f>
        <v>0</v>
      </c>
      <c r="L33" s="26">
        <f t="shared" si="8"/>
        <v>16000</v>
      </c>
      <c r="M33" s="27">
        <f t="shared" si="9"/>
        <v>0</v>
      </c>
      <c r="N33" s="26">
        <f>'[1]сельское хозяйство (2014-2016)'!AC26</f>
        <v>0</v>
      </c>
      <c r="O33" s="26">
        <f t="shared" si="10"/>
        <v>16000</v>
      </c>
      <c r="P33" s="27">
        <f t="shared" si="11"/>
        <v>0</v>
      </c>
      <c r="Q33" s="26">
        <f>'[1]сельское хозяйство (2014-2016)'!AI26</f>
        <v>0</v>
      </c>
      <c r="R33" s="26">
        <f t="shared" si="12"/>
        <v>16000</v>
      </c>
      <c r="S33" s="27">
        <f t="shared" si="13"/>
        <v>0</v>
      </c>
      <c r="T33" s="26">
        <f>'[1]сельское хозяйство (2014-2016)'!AO26</f>
        <v>0</v>
      </c>
      <c r="U33" s="26">
        <f t="shared" si="14"/>
        <v>16000</v>
      </c>
      <c r="V33" s="27">
        <f t="shared" si="15"/>
        <v>0</v>
      </c>
      <c r="W33" s="26">
        <f>'[1]сельское хозяйство (2014-2016)'!AU26</f>
        <v>0</v>
      </c>
      <c r="X33" s="26">
        <f t="shared" si="16"/>
        <v>16000</v>
      </c>
      <c r="Y33" s="27">
        <f t="shared" si="17"/>
        <v>0</v>
      </c>
      <c r="Z33" s="26">
        <f>'[1]сельское хозяйство (2014-2016)'!BA26</f>
        <v>0</v>
      </c>
      <c r="AA33" s="26">
        <f t="shared" si="18"/>
        <v>16000</v>
      </c>
      <c r="AB33" s="27">
        <f t="shared" si="21"/>
        <v>0</v>
      </c>
      <c r="AC33" s="26">
        <f>'[1]сельское хозяйство (2014-2016)'!BG26</f>
        <v>0</v>
      </c>
      <c r="AD33" s="26">
        <f>C33</f>
        <v>16000</v>
      </c>
      <c r="AE33" s="27">
        <f t="shared" si="19"/>
        <v>0</v>
      </c>
      <c r="AF33" s="41">
        <f t="shared" si="22"/>
        <v>0.5</v>
      </c>
      <c r="AG33" s="42">
        <f t="shared" si="0"/>
        <v>8000</v>
      </c>
      <c r="AH33" s="43">
        <f t="shared" si="20"/>
        <v>0.5</v>
      </c>
      <c r="AI33" s="39">
        <f>[1]сравнительный!C76</f>
        <v>0.5</v>
      </c>
      <c r="AJ33" s="47">
        <f t="shared" si="1"/>
        <v>0</v>
      </c>
      <c r="AK33" s="3"/>
      <c r="AL33" s="3"/>
      <c r="AM33" s="3"/>
      <c r="AN33" s="3"/>
      <c r="AO33" s="3"/>
    </row>
    <row r="34" spans="1:41" ht="30" x14ac:dyDescent="0.25">
      <c r="A34" s="45" t="s">
        <v>25</v>
      </c>
      <c r="B34" s="26">
        <f>'[1]сельское хозяйство (2014-2016)'!E27</f>
        <v>0</v>
      </c>
      <c r="C34" s="26">
        <v>16000</v>
      </c>
      <c r="D34" s="27">
        <f t="shared" si="3"/>
        <v>0</v>
      </c>
      <c r="E34" s="26">
        <f>'[1]сельское хозяйство (2014-2016)'!K27</f>
        <v>0</v>
      </c>
      <c r="F34" s="26">
        <f t="shared" si="4"/>
        <v>16000</v>
      </c>
      <c r="G34" s="27">
        <f t="shared" si="5"/>
        <v>0</v>
      </c>
      <c r="H34" s="26">
        <f>'[1]сельское хозяйство (2014-2016)'!Q27</f>
        <v>0</v>
      </c>
      <c r="I34" s="26">
        <f t="shared" si="6"/>
        <v>16000</v>
      </c>
      <c r="J34" s="27">
        <f t="shared" si="7"/>
        <v>0</v>
      </c>
      <c r="K34" s="26">
        <f>'[1]сельское хозяйство (2014-2016)'!W27</f>
        <v>0</v>
      </c>
      <c r="L34" s="26">
        <f t="shared" si="8"/>
        <v>16000</v>
      </c>
      <c r="M34" s="27">
        <f t="shared" si="9"/>
        <v>0</v>
      </c>
      <c r="N34" s="26">
        <f>'[1]сельское хозяйство (2014-2016)'!AC27</f>
        <v>0</v>
      </c>
      <c r="O34" s="26">
        <f t="shared" si="10"/>
        <v>16000</v>
      </c>
      <c r="P34" s="27">
        <f t="shared" si="11"/>
        <v>0</v>
      </c>
      <c r="Q34" s="26">
        <f>'[1]сельское хозяйство (2014-2016)'!AI27</f>
        <v>0</v>
      </c>
      <c r="R34" s="26">
        <f t="shared" si="12"/>
        <v>16000</v>
      </c>
      <c r="S34" s="27">
        <f t="shared" si="13"/>
        <v>0</v>
      </c>
      <c r="T34" s="26">
        <f>'[1]сельское хозяйство (2014-2016)'!AO27</f>
        <v>0</v>
      </c>
      <c r="U34" s="26">
        <f t="shared" si="14"/>
        <v>16000</v>
      </c>
      <c r="V34" s="27">
        <f t="shared" si="15"/>
        <v>0</v>
      </c>
      <c r="W34" s="26">
        <f>'[1]сельское хозяйство (2014-2016)'!AU27</f>
        <v>0</v>
      </c>
      <c r="X34" s="26">
        <f t="shared" si="16"/>
        <v>16000</v>
      </c>
      <c r="Y34" s="27">
        <f t="shared" si="17"/>
        <v>0</v>
      </c>
      <c r="Z34" s="26">
        <f>'[1]сельское хозяйство (2014-2016)'!BA27</f>
        <v>0</v>
      </c>
      <c r="AA34" s="26">
        <f t="shared" si="18"/>
        <v>16000</v>
      </c>
      <c r="AB34" s="27">
        <f t="shared" si="21"/>
        <v>0</v>
      </c>
      <c r="AC34" s="26">
        <f>'[1]сельское хозяйство (2014-2016)'!BG27</f>
        <v>0</v>
      </c>
      <c r="AD34" s="26">
        <f t="shared" si="2"/>
        <v>16000</v>
      </c>
      <c r="AE34" s="27">
        <f t="shared" si="19"/>
        <v>0</v>
      </c>
      <c r="AF34" s="41">
        <f t="shared" si="22"/>
        <v>0</v>
      </c>
      <c r="AG34" s="42">
        <f t="shared" si="0"/>
        <v>0</v>
      </c>
      <c r="AH34" s="43">
        <f t="shared" si="20"/>
        <v>0</v>
      </c>
      <c r="AI34" s="39">
        <f>[1]сравнительный!C77</f>
        <v>0</v>
      </c>
      <c r="AJ34" s="47">
        <f t="shared" si="1"/>
        <v>0</v>
      </c>
      <c r="AK34" s="3"/>
      <c r="AL34" s="3"/>
      <c r="AM34" s="3"/>
      <c r="AN34" s="3"/>
      <c r="AO34" s="3"/>
    </row>
    <row r="35" spans="1:41" ht="15" x14ac:dyDescent="0.25">
      <c r="A35" s="45" t="s">
        <v>33</v>
      </c>
      <c r="B35" s="26">
        <f>'[1]сельское хозяйство (2014-2016)'!E28</f>
        <v>0.7</v>
      </c>
      <c r="C35" s="26">
        <v>16000</v>
      </c>
      <c r="D35" s="27">
        <f t="shared" si="3"/>
        <v>11200</v>
      </c>
      <c r="E35" s="26">
        <f>'[1]сельское хозяйство (2014-2016)'!K28</f>
        <v>1.2</v>
      </c>
      <c r="F35" s="26">
        <f t="shared" si="4"/>
        <v>16000</v>
      </c>
      <c r="G35" s="27">
        <f t="shared" si="5"/>
        <v>19200</v>
      </c>
      <c r="H35" s="26">
        <f>'[1]сельское хозяйство (2014-2016)'!Q28</f>
        <v>1.25</v>
      </c>
      <c r="I35" s="26">
        <f t="shared" si="6"/>
        <v>16000</v>
      </c>
      <c r="J35" s="27">
        <f t="shared" si="7"/>
        <v>20000</v>
      </c>
      <c r="K35" s="26">
        <f>'[1]сельское хозяйство (2014-2016)'!W28</f>
        <v>2.4</v>
      </c>
      <c r="L35" s="26">
        <f t="shared" si="8"/>
        <v>16000</v>
      </c>
      <c r="M35" s="27">
        <f t="shared" si="9"/>
        <v>38400</v>
      </c>
      <c r="N35" s="26">
        <f>'[1]сельское хозяйство (2014-2016)'!AC28</f>
        <v>0.8</v>
      </c>
      <c r="O35" s="26">
        <f t="shared" si="10"/>
        <v>16000</v>
      </c>
      <c r="P35" s="27">
        <f t="shared" si="11"/>
        <v>12800</v>
      </c>
      <c r="Q35" s="26">
        <f>'[1]сельское хозяйство (2014-2016)'!AI28</f>
        <v>0.5</v>
      </c>
      <c r="R35" s="26">
        <f t="shared" si="12"/>
        <v>16000</v>
      </c>
      <c r="S35" s="27">
        <f t="shared" si="13"/>
        <v>8000</v>
      </c>
      <c r="T35" s="26">
        <f>'[1]сельское хозяйство (2014-2016)'!AO28</f>
        <v>0.8</v>
      </c>
      <c r="U35" s="26">
        <f t="shared" si="14"/>
        <v>16000</v>
      </c>
      <c r="V35" s="27">
        <f t="shared" si="15"/>
        <v>12800</v>
      </c>
      <c r="W35" s="26">
        <f>'[1]сельское хозяйство (2014-2016)'!AU28</f>
        <v>1.4</v>
      </c>
      <c r="X35" s="26">
        <f t="shared" si="16"/>
        <v>16000</v>
      </c>
      <c r="Y35" s="27">
        <f t="shared" si="17"/>
        <v>22400</v>
      </c>
      <c r="Z35" s="26">
        <f>'[1]сельское хозяйство (2014-2016)'!BA28</f>
        <v>0.45</v>
      </c>
      <c r="AA35" s="26">
        <f t="shared" si="18"/>
        <v>16000</v>
      </c>
      <c r="AB35" s="27">
        <f t="shared" si="21"/>
        <v>7200</v>
      </c>
      <c r="AC35" s="26">
        <f>'[1]сельское хозяйство (2014-2016)'!BG28</f>
        <v>1.8</v>
      </c>
      <c r="AD35" s="26">
        <f t="shared" si="2"/>
        <v>16000</v>
      </c>
      <c r="AE35" s="27">
        <f t="shared" si="19"/>
        <v>28800</v>
      </c>
      <c r="AF35" s="41">
        <f t="shared" si="22"/>
        <v>11.299999999999999</v>
      </c>
      <c r="AG35" s="42">
        <f t="shared" si="0"/>
        <v>180800</v>
      </c>
      <c r="AH35" s="43">
        <f t="shared" si="20"/>
        <v>11.299999999999999</v>
      </c>
      <c r="AI35" s="39">
        <f>[1]сравнительный!C78</f>
        <v>11.3</v>
      </c>
      <c r="AJ35" s="47">
        <f t="shared" si="1"/>
        <v>0</v>
      </c>
      <c r="AK35" s="3"/>
      <c r="AL35" s="3"/>
      <c r="AM35" s="3"/>
      <c r="AN35" s="3"/>
      <c r="AO35" s="3"/>
    </row>
    <row r="36" spans="1:41" ht="15" x14ac:dyDescent="0.25">
      <c r="A36" s="49" t="s">
        <v>35</v>
      </c>
      <c r="B36" s="26">
        <f>'[1]сельское хозяйство (2014-2016)'!E29</f>
        <v>2.7</v>
      </c>
      <c r="C36" s="26">
        <v>45000</v>
      </c>
      <c r="D36" s="27">
        <f t="shared" si="3"/>
        <v>121500.00000000001</v>
      </c>
      <c r="E36" s="26">
        <f>'[1]сельское хозяйство (2014-2016)'!K29</f>
        <v>8.1999999999999993</v>
      </c>
      <c r="F36" s="26">
        <f>C36</f>
        <v>45000</v>
      </c>
      <c r="G36" s="27">
        <f t="shared" si="5"/>
        <v>368999.99999999994</v>
      </c>
      <c r="H36" s="26">
        <f>'[1]сельское хозяйство (2014-2016)'!Q29</f>
        <v>1.5</v>
      </c>
      <c r="I36" s="26">
        <f t="shared" si="6"/>
        <v>45000</v>
      </c>
      <c r="J36" s="27">
        <f t="shared" si="7"/>
        <v>67500</v>
      </c>
      <c r="K36" s="26">
        <f>'[1]сельское хозяйство (2014-2016)'!W29</f>
        <v>3.1</v>
      </c>
      <c r="L36" s="26">
        <f t="shared" si="8"/>
        <v>45000</v>
      </c>
      <c r="M36" s="27">
        <f t="shared" si="9"/>
        <v>139500</v>
      </c>
      <c r="N36" s="26">
        <f>'[1]сельское хозяйство (2014-2016)'!AC29</f>
        <v>1.7</v>
      </c>
      <c r="O36" s="26">
        <f t="shared" si="10"/>
        <v>45000</v>
      </c>
      <c r="P36" s="27">
        <f t="shared" si="11"/>
        <v>76500</v>
      </c>
      <c r="Q36" s="26">
        <f>'[1]сельское хозяйство (2014-2016)'!AI29</f>
        <v>0.4</v>
      </c>
      <c r="R36" s="26">
        <f t="shared" si="12"/>
        <v>45000</v>
      </c>
      <c r="S36" s="27">
        <f t="shared" si="13"/>
        <v>18000</v>
      </c>
      <c r="T36" s="26">
        <f>'[1]сельское хозяйство (2014-2016)'!AO29</f>
        <v>0.6</v>
      </c>
      <c r="U36" s="26">
        <f t="shared" si="14"/>
        <v>45000</v>
      </c>
      <c r="V36" s="27">
        <f t="shared" si="15"/>
        <v>27000</v>
      </c>
      <c r="W36" s="26">
        <f>'[1]сельское хозяйство (2014-2016)'!AU29</f>
        <v>1.8</v>
      </c>
      <c r="X36" s="26">
        <f t="shared" si="16"/>
        <v>45000</v>
      </c>
      <c r="Y36" s="27">
        <f t="shared" si="17"/>
        <v>81000</v>
      </c>
      <c r="Z36" s="26">
        <f>'[1]сельское хозяйство (2014-2016)'!BA29</f>
        <v>0.3</v>
      </c>
      <c r="AA36" s="26">
        <f t="shared" si="18"/>
        <v>45000</v>
      </c>
      <c r="AB36" s="27">
        <f t="shared" si="21"/>
        <v>13500</v>
      </c>
      <c r="AC36" s="26">
        <f>'[1]сельское хозяйство (2014-2016)'!BG29</f>
        <v>1.1000000000000001</v>
      </c>
      <c r="AD36" s="26">
        <f t="shared" si="2"/>
        <v>45000</v>
      </c>
      <c r="AE36" s="27">
        <f t="shared" si="19"/>
        <v>49500.000000000007</v>
      </c>
      <c r="AF36" s="41">
        <f t="shared" si="22"/>
        <v>21.400000000000002</v>
      </c>
      <c r="AG36" s="42">
        <f t="shared" si="0"/>
        <v>963000</v>
      </c>
      <c r="AH36" s="43">
        <f t="shared" si="20"/>
        <v>21.400000000000002</v>
      </c>
      <c r="AI36" s="39">
        <f>[1]сравнительный!C79</f>
        <v>21.4</v>
      </c>
      <c r="AJ36" s="47">
        <f t="shared" si="1"/>
        <v>0</v>
      </c>
      <c r="AK36" s="3"/>
      <c r="AL36" s="3"/>
      <c r="AM36" s="3"/>
      <c r="AN36" s="3"/>
      <c r="AO36" s="3"/>
    </row>
    <row r="37" spans="1:41" ht="15" x14ac:dyDescent="0.25">
      <c r="A37" s="45" t="s">
        <v>24</v>
      </c>
      <c r="B37" s="26">
        <f>'[1]сельское хозяйство (2014-2016)'!E30</f>
        <v>0</v>
      </c>
      <c r="C37" s="26">
        <v>45000</v>
      </c>
      <c r="D37" s="27">
        <f t="shared" si="3"/>
        <v>0</v>
      </c>
      <c r="E37" s="26">
        <f>'[1]сельское хозяйство (2014-2016)'!K30</f>
        <v>0</v>
      </c>
      <c r="F37" s="26">
        <f t="shared" si="4"/>
        <v>45000</v>
      </c>
      <c r="G37" s="27">
        <f t="shared" si="5"/>
        <v>0</v>
      </c>
      <c r="H37" s="26">
        <f>'[1]сельское хозяйство (2014-2016)'!Q30</f>
        <v>0</v>
      </c>
      <c r="I37" s="26">
        <f t="shared" si="6"/>
        <v>45000</v>
      </c>
      <c r="J37" s="27">
        <f t="shared" si="7"/>
        <v>0</v>
      </c>
      <c r="K37" s="26">
        <f>'[1]сельское хозяйство (2014-2016)'!W30</f>
        <v>0</v>
      </c>
      <c r="L37" s="26">
        <f t="shared" si="8"/>
        <v>45000</v>
      </c>
      <c r="M37" s="27">
        <f t="shared" si="9"/>
        <v>0</v>
      </c>
      <c r="N37" s="26">
        <f>'[1]сельское хозяйство (2014-2016)'!AC30</f>
        <v>0</v>
      </c>
      <c r="O37" s="26">
        <f t="shared" si="10"/>
        <v>45000</v>
      </c>
      <c r="P37" s="27">
        <f t="shared" si="11"/>
        <v>0</v>
      </c>
      <c r="Q37" s="26">
        <f>'[1]сельское хозяйство (2014-2016)'!AI30</f>
        <v>0</v>
      </c>
      <c r="R37" s="26">
        <f t="shared" si="12"/>
        <v>45000</v>
      </c>
      <c r="S37" s="27">
        <f t="shared" si="13"/>
        <v>0</v>
      </c>
      <c r="T37" s="26">
        <f>'[1]сельское хозяйство (2014-2016)'!AO30</f>
        <v>0</v>
      </c>
      <c r="U37" s="26">
        <f t="shared" si="14"/>
        <v>45000</v>
      </c>
      <c r="V37" s="27">
        <f t="shared" si="15"/>
        <v>0</v>
      </c>
      <c r="W37" s="26">
        <f>'[1]сельское хозяйство (2014-2016)'!AU30</f>
        <v>0</v>
      </c>
      <c r="X37" s="26">
        <f t="shared" si="16"/>
        <v>45000</v>
      </c>
      <c r="Y37" s="27">
        <f t="shared" si="17"/>
        <v>0</v>
      </c>
      <c r="Z37" s="26">
        <f>'[1]сельское хозяйство (2014-2016)'!BA30</f>
        <v>0</v>
      </c>
      <c r="AA37" s="26">
        <f t="shared" si="18"/>
        <v>45000</v>
      </c>
      <c r="AB37" s="27">
        <f t="shared" si="21"/>
        <v>0</v>
      </c>
      <c r="AC37" s="26">
        <f>'[1]сельское хозяйство (2014-2016)'!BG30</f>
        <v>0</v>
      </c>
      <c r="AD37" s="26">
        <f>C37</f>
        <v>45000</v>
      </c>
      <c r="AE37" s="27">
        <f t="shared" si="19"/>
        <v>0</v>
      </c>
      <c r="AF37" s="41">
        <f t="shared" si="22"/>
        <v>0</v>
      </c>
      <c r="AG37" s="42">
        <f t="shared" si="0"/>
        <v>0</v>
      </c>
      <c r="AH37" s="43">
        <f t="shared" si="20"/>
        <v>0</v>
      </c>
      <c r="AI37" s="39">
        <f>[1]сравнительный!C80</f>
        <v>0</v>
      </c>
      <c r="AJ37" s="47">
        <f t="shared" si="1"/>
        <v>0</v>
      </c>
      <c r="AK37" s="3"/>
      <c r="AL37" s="3"/>
      <c r="AM37" s="3"/>
      <c r="AN37" s="3"/>
      <c r="AO37" s="3"/>
    </row>
    <row r="38" spans="1:41" ht="30" x14ac:dyDescent="0.25">
      <c r="A38" s="45" t="s">
        <v>25</v>
      </c>
      <c r="B38" s="26">
        <f>'[1]сельское хозяйство (2014-2016)'!E31</f>
        <v>0</v>
      </c>
      <c r="C38" s="26">
        <v>45000</v>
      </c>
      <c r="D38" s="27">
        <f t="shared" si="3"/>
        <v>0</v>
      </c>
      <c r="E38" s="26">
        <f>'[1]сельское хозяйство (2014-2016)'!K31</f>
        <v>0</v>
      </c>
      <c r="F38" s="26">
        <f t="shared" si="4"/>
        <v>45000</v>
      </c>
      <c r="G38" s="27">
        <f t="shared" si="5"/>
        <v>0</v>
      </c>
      <c r="H38" s="26">
        <f>'[1]сельское хозяйство (2014-2016)'!Q31</f>
        <v>0</v>
      </c>
      <c r="I38" s="26">
        <f t="shared" si="6"/>
        <v>45000</v>
      </c>
      <c r="J38" s="27">
        <f t="shared" si="7"/>
        <v>0</v>
      </c>
      <c r="K38" s="26">
        <f>'[1]сельское хозяйство (2014-2016)'!W31</f>
        <v>0</v>
      </c>
      <c r="L38" s="26">
        <f t="shared" si="8"/>
        <v>45000</v>
      </c>
      <c r="M38" s="27">
        <f t="shared" si="9"/>
        <v>0</v>
      </c>
      <c r="N38" s="26">
        <f>'[1]сельское хозяйство (2014-2016)'!AC31</f>
        <v>0</v>
      </c>
      <c r="O38" s="26">
        <f t="shared" si="10"/>
        <v>45000</v>
      </c>
      <c r="P38" s="27">
        <f t="shared" si="11"/>
        <v>0</v>
      </c>
      <c r="Q38" s="26">
        <f>'[1]сельское хозяйство (2014-2016)'!AI31</f>
        <v>0</v>
      </c>
      <c r="R38" s="26">
        <f t="shared" si="12"/>
        <v>45000</v>
      </c>
      <c r="S38" s="27">
        <f t="shared" si="13"/>
        <v>0</v>
      </c>
      <c r="T38" s="26">
        <f>'[1]сельское хозяйство (2014-2016)'!AO31</f>
        <v>0</v>
      </c>
      <c r="U38" s="26">
        <f t="shared" si="14"/>
        <v>45000</v>
      </c>
      <c r="V38" s="27">
        <f t="shared" si="15"/>
        <v>0</v>
      </c>
      <c r="W38" s="26">
        <f>'[1]сельское хозяйство (2014-2016)'!AU31</f>
        <v>0.2</v>
      </c>
      <c r="X38" s="26">
        <f t="shared" si="16"/>
        <v>45000</v>
      </c>
      <c r="Y38" s="27">
        <f t="shared" si="17"/>
        <v>9000</v>
      </c>
      <c r="Z38" s="26">
        <f>'[1]сельское хозяйство (2014-2016)'!BA31</f>
        <v>0</v>
      </c>
      <c r="AA38" s="26">
        <f t="shared" si="18"/>
        <v>45000</v>
      </c>
      <c r="AB38" s="27">
        <f t="shared" si="21"/>
        <v>0</v>
      </c>
      <c r="AC38" s="26">
        <f>'[1]сельское хозяйство (2014-2016)'!BG31</f>
        <v>0</v>
      </c>
      <c r="AD38" s="26">
        <f t="shared" si="2"/>
        <v>45000</v>
      </c>
      <c r="AE38" s="27">
        <f t="shared" si="19"/>
        <v>0</v>
      </c>
      <c r="AF38" s="41">
        <f t="shared" si="22"/>
        <v>0.2</v>
      </c>
      <c r="AG38" s="42">
        <f t="shared" si="0"/>
        <v>9000</v>
      </c>
      <c r="AH38" s="43">
        <f t="shared" si="20"/>
        <v>0.2</v>
      </c>
      <c r="AI38" s="39">
        <f>[1]сравнительный!C81</f>
        <v>0.2</v>
      </c>
      <c r="AJ38" s="47">
        <f t="shared" si="1"/>
        <v>0</v>
      </c>
      <c r="AK38" s="3"/>
      <c r="AL38" s="3"/>
      <c r="AM38" s="3"/>
      <c r="AN38" s="3"/>
      <c r="AO38" s="3"/>
    </row>
    <row r="39" spans="1:41" ht="15" x14ac:dyDescent="0.25">
      <c r="A39" s="45" t="s">
        <v>33</v>
      </c>
      <c r="B39" s="26">
        <f>'[1]сельское хозяйство (2014-2016)'!E32</f>
        <v>2.7</v>
      </c>
      <c r="C39" s="26">
        <v>45000</v>
      </c>
      <c r="D39" s="27">
        <f t="shared" si="3"/>
        <v>121500.00000000001</v>
      </c>
      <c r="E39" s="26">
        <f>'[1]сельское хозяйство (2014-2016)'!K32</f>
        <v>8.1999999999999993</v>
      </c>
      <c r="F39" s="26">
        <f t="shared" si="4"/>
        <v>45000</v>
      </c>
      <c r="G39" s="27">
        <f t="shared" si="5"/>
        <v>368999.99999999994</v>
      </c>
      <c r="H39" s="26">
        <f>'[1]сельское хозяйство (2014-2016)'!Q32</f>
        <v>1.5</v>
      </c>
      <c r="I39" s="26">
        <f t="shared" si="6"/>
        <v>45000</v>
      </c>
      <c r="J39" s="27">
        <f t="shared" si="7"/>
        <v>67500</v>
      </c>
      <c r="K39" s="26">
        <f>'[1]сельское хозяйство (2014-2016)'!W32</f>
        <v>3.1</v>
      </c>
      <c r="L39" s="26">
        <f t="shared" si="8"/>
        <v>45000</v>
      </c>
      <c r="M39" s="27">
        <f t="shared" si="9"/>
        <v>139500</v>
      </c>
      <c r="N39" s="26">
        <f>'[1]сельское хозяйство (2014-2016)'!AC32</f>
        <v>1.7</v>
      </c>
      <c r="O39" s="26">
        <f t="shared" si="10"/>
        <v>45000</v>
      </c>
      <c r="P39" s="27">
        <f t="shared" si="11"/>
        <v>76500</v>
      </c>
      <c r="Q39" s="26">
        <f>'[1]сельское хозяйство (2014-2016)'!AI32</f>
        <v>0.4</v>
      </c>
      <c r="R39" s="26">
        <f t="shared" si="12"/>
        <v>45000</v>
      </c>
      <c r="S39" s="27">
        <f t="shared" si="13"/>
        <v>18000</v>
      </c>
      <c r="T39" s="26">
        <f>'[1]сельское хозяйство (2014-2016)'!AO32</f>
        <v>0.6</v>
      </c>
      <c r="U39" s="26">
        <f t="shared" si="14"/>
        <v>45000</v>
      </c>
      <c r="V39" s="27">
        <f t="shared" si="15"/>
        <v>27000</v>
      </c>
      <c r="W39" s="26">
        <f>'[1]сельское хозяйство (2014-2016)'!AU32</f>
        <v>1.6</v>
      </c>
      <c r="X39" s="26">
        <f t="shared" si="16"/>
        <v>45000</v>
      </c>
      <c r="Y39" s="27">
        <f t="shared" si="17"/>
        <v>72000</v>
      </c>
      <c r="Z39" s="26">
        <f>'[1]сельское хозяйство (2014-2016)'!BA32</f>
        <v>0.3</v>
      </c>
      <c r="AA39" s="26">
        <f t="shared" si="18"/>
        <v>45000</v>
      </c>
      <c r="AB39" s="27">
        <f t="shared" si="21"/>
        <v>13500</v>
      </c>
      <c r="AC39" s="26">
        <f>'[1]сельское хозяйство (2014-2016)'!BG32</f>
        <v>1.1000000000000001</v>
      </c>
      <c r="AD39" s="26">
        <f t="shared" si="2"/>
        <v>45000</v>
      </c>
      <c r="AE39" s="27">
        <f t="shared" si="19"/>
        <v>49500.000000000007</v>
      </c>
      <c r="AF39" s="41">
        <f t="shared" si="22"/>
        <v>21.200000000000003</v>
      </c>
      <c r="AG39" s="42">
        <f t="shared" si="0"/>
        <v>954000</v>
      </c>
      <c r="AH39" s="43">
        <f t="shared" si="20"/>
        <v>21.200000000000003</v>
      </c>
      <c r="AI39" s="39">
        <f>[1]сравнительный!C82</f>
        <v>21.2</v>
      </c>
      <c r="AJ39" s="47">
        <f t="shared" si="1"/>
        <v>0</v>
      </c>
      <c r="AK39" s="3"/>
      <c r="AL39" s="3"/>
      <c r="AM39" s="3"/>
      <c r="AN39" s="3"/>
      <c r="AO39" s="3"/>
    </row>
    <row r="40" spans="1:41" ht="15" x14ac:dyDescent="0.25">
      <c r="A40" s="40" t="s">
        <v>36</v>
      </c>
      <c r="B40" s="26">
        <f>'[1]сельское хозяйство (2014-2016)'!E33</f>
        <v>0.14000000000000001</v>
      </c>
      <c r="C40" s="26">
        <v>45000</v>
      </c>
      <c r="D40" s="27">
        <f t="shared" si="3"/>
        <v>6300.0000000000009</v>
      </c>
      <c r="E40" s="26">
        <f>'[1]сельское хозяйство (2014-2016)'!K33</f>
        <v>0.14000000000000001</v>
      </c>
      <c r="F40" s="26">
        <f t="shared" si="4"/>
        <v>45000</v>
      </c>
      <c r="G40" s="27">
        <f t="shared" si="5"/>
        <v>6300.0000000000009</v>
      </c>
      <c r="H40" s="26">
        <f>'[1]сельское хозяйство (2014-2016)'!Q33</f>
        <v>0.14000000000000001</v>
      </c>
      <c r="I40" s="26">
        <f t="shared" si="6"/>
        <v>45000</v>
      </c>
      <c r="J40" s="27">
        <f t="shared" si="7"/>
        <v>6300.0000000000009</v>
      </c>
      <c r="K40" s="26">
        <f>'[1]сельское хозяйство (2014-2016)'!W33</f>
        <v>0.14000000000000001</v>
      </c>
      <c r="L40" s="26">
        <f t="shared" si="8"/>
        <v>45000</v>
      </c>
      <c r="M40" s="27">
        <f t="shared" si="9"/>
        <v>6300.0000000000009</v>
      </c>
      <c r="N40" s="26">
        <f>'[1]сельское хозяйство (2014-2016)'!AC33</f>
        <v>0.14000000000000001</v>
      </c>
      <c r="O40" s="26">
        <f t="shared" si="10"/>
        <v>45000</v>
      </c>
      <c r="P40" s="27">
        <f t="shared" si="11"/>
        <v>6300.0000000000009</v>
      </c>
      <c r="Q40" s="26">
        <f>'[1]сельское хозяйство (2014-2016)'!AI33</f>
        <v>0.14000000000000001</v>
      </c>
      <c r="R40" s="26">
        <f t="shared" si="12"/>
        <v>45000</v>
      </c>
      <c r="S40" s="27">
        <f t="shared" si="13"/>
        <v>6300.0000000000009</v>
      </c>
      <c r="T40" s="26">
        <f>'[1]сельское хозяйство (2014-2016)'!AO33</f>
        <v>0.14000000000000001</v>
      </c>
      <c r="U40" s="26">
        <f t="shared" si="14"/>
        <v>45000</v>
      </c>
      <c r="V40" s="27">
        <f t="shared" si="15"/>
        <v>6300.0000000000009</v>
      </c>
      <c r="W40" s="26">
        <f>'[1]сельское хозяйство (2014-2016)'!AU33</f>
        <v>0.14000000000000001</v>
      </c>
      <c r="X40" s="26">
        <f t="shared" si="16"/>
        <v>45000</v>
      </c>
      <c r="Y40" s="27">
        <f t="shared" si="17"/>
        <v>6300.0000000000009</v>
      </c>
      <c r="Z40" s="26">
        <f>'[1]сельское хозяйство (2014-2016)'!BA33</f>
        <v>0.14000000000000001</v>
      </c>
      <c r="AA40" s="26">
        <f t="shared" si="18"/>
        <v>45000</v>
      </c>
      <c r="AB40" s="27">
        <f t="shared" si="21"/>
        <v>6300.0000000000009</v>
      </c>
      <c r="AC40" s="26">
        <f>'[1]сельское хозяйство (2014-2016)'!BG33</f>
        <v>0.14000000000000001</v>
      </c>
      <c r="AD40" s="26">
        <f t="shared" si="2"/>
        <v>45000</v>
      </c>
      <c r="AE40" s="27">
        <f t="shared" si="19"/>
        <v>6300.0000000000009</v>
      </c>
      <c r="AF40" s="41">
        <f t="shared" si="22"/>
        <v>1.4000000000000004</v>
      </c>
      <c r="AG40" s="42">
        <f t="shared" si="0"/>
        <v>63000.000000000007</v>
      </c>
      <c r="AH40" s="43">
        <f t="shared" si="20"/>
        <v>1.4000000000000004</v>
      </c>
      <c r="AI40" s="39">
        <f>[1]сравнительный!C83</f>
        <v>1.4</v>
      </c>
      <c r="AJ40" s="47">
        <f t="shared" si="1"/>
        <v>0</v>
      </c>
      <c r="AK40" s="3"/>
      <c r="AL40" s="3"/>
      <c r="AM40" s="3"/>
      <c r="AN40" s="3"/>
      <c r="AO40" s="3"/>
    </row>
    <row r="41" spans="1:41" ht="15" x14ac:dyDescent="0.25">
      <c r="A41" s="45" t="s">
        <v>24</v>
      </c>
      <c r="B41" s="26">
        <f>'[1]сельское хозяйство (2014-2016)'!E34</f>
        <v>0</v>
      </c>
      <c r="C41" s="26">
        <v>45000</v>
      </c>
      <c r="D41" s="27">
        <f t="shared" si="3"/>
        <v>0</v>
      </c>
      <c r="E41" s="26">
        <f>'[1]сельское хозяйство (2014-2016)'!K34</f>
        <v>0</v>
      </c>
      <c r="F41" s="26">
        <f t="shared" si="4"/>
        <v>45000</v>
      </c>
      <c r="G41" s="27">
        <f t="shared" si="5"/>
        <v>0</v>
      </c>
      <c r="H41" s="26">
        <f>'[1]сельское хозяйство (2014-2016)'!Q34</f>
        <v>0</v>
      </c>
      <c r="I41" s="26">
        <f t="shared" si="6"/>
        <v>45000</v>
      </c>
      <c r="J41" s="27">
        <f t="shared" si="7"/>
        <v>0</v>
      </c>
      <c r="K41" s="26">
        <f>'[1]сельское хозяйство (2014-2016)'!W34</f>
        <v>0</v>
      </c>
      <c r="L41" s="26">
        <f t="shared" si="8"/>
        <v>45000</v>
      </c>
      <c r="M41" s="27">
        <f t="shared" si="9"/>
        <v>0</v>
      </c>
      <c r="N41" s="26">
        <f>'[1]сельское хозяйство (2014-2016)'!AC34</f>
        <v>0</v>
      </c>
      <c r="O41" s="26">
        <f t="shared" si="10"/>
        <v>45000</v>
      </c>
      <c r="P41" s="27">
        <f t="shared" si="11"/>
        <v>0</v>
      </c>
      <c r="Q41" s="26">
        <f>'[1]сельское хозяйство (2014-2016)'!AI34</f>
        <v>0</v>
      </c>
      <c r="R41" s="26">
        <f t="shared" si="12"/>
        <v>45000</v>
      </c>
      <c r="S41" s="27">
        <f t="shared" si="13"/>
        <v>0</v>
      </c>
      <c r="T41" s="26">
        <f>'[1]сельское хозяйство (2014-2016)'!AO34</f>
        <v>0</v>
      </c>
      <c r="U41" s="26">
        <f t="shared" si="14"/>
        <v>45000</v>
      </c>
      <c r="V41" s="27">
        <f t="shared" si="15"/>
        <v>0</v>
      </c>
      <c r="W41" s="26">
        <f>'[1]сельское хозяйство (2014-2016)'!AU34</f>
        <v>0</v>
      </c>
      <c r="X41" s="26">
        <f t="shared" si="16"/>
        <v>45000</v>
      </c>
      <c r="Y41" s="27">
        <f t="shared" si="17"/>
        <v>0</v>
      </c>
      <c r="Z41" s="26">
        <f>'[1]сельское хозяйство (2014-2016)'!BA34</f>
        <v>0</v>
      </c>
      <c r="AA41" s="26">
        <f t="shared" si="18"/>
        <v>45000</v>
      </c>
      <c r="AB41" s="27">
        <f t="shared" si="21"/>
        <v>0</v>
      </c>
      <c r="AC41" s="26">
        <f>'[1]сельское хозяйство (2014-2016)'!BG34</f>
        <v>0</v>
      </c>
      <c r="AD41" s="26">
        <f>C41</f>
        <v>45000</v>
      </c>
      <c r="AE41" s="27">
        <f t="shared" si="19"/>
        <v>0</v>
      </c>
      <c r="AF41" s="41">
        <f t="shared" si="22"/>
        <v>0</v>
      </c>
      <c r="AG41" s="42">
        <f t="shared" si="0"/>
        <v>0</v>
      </c>
      <c r="AH41" s="43">
        <f t="shared" si="20"/>
        <v>0</v>
      </c>
      <c r="AI41" s="39">
        <f>[1]сравнительный!C84</f>
        <v>0</v>
      </c>
      <c r="AJ41" s="47">
        <f t="shared" si="1"/>
        <v>0</v>
      </c>
      <c r="AK41" s="3"/>
      <c r="AL41" s="3"/>
      <c r="AM41" s="3"/>
      <c r="AN41" s="3"/>
      <c r="AO41" s="3"/>
    </row>
    <row r="42" spans="1:41" ht="30" x14ac:dyDescent="0.25">
      <c r="A42" s="45" t="s">
        <v>25</v>
      </c>
      <c r="B42" s="26">
        <f>'[1]сельское хозяйство (2014-2016)'!E35</f>
        <v>0</v>
      </c>
      <c r="C42" s="26">
        <v>45000</v>
      </c>
      <c r="D42" s="27">
        <f t="shared" si="3"/>
        <v>0</v>
      </c>
      <c r="E42" s="26">
        <f>'[1]сельское хозяйство (2014-2016)'!K35</f>
        <v>0</v>
      </c>
      <c r="F42" s="26">
        <f t="shared" si="4"/>
        <v>45000</v>
      </c>
      <c r="G42" s="27">
        <f t="shared" si="5"/>
        <v>0</v>
      </c>
      <c r="H42" s="26">
        <f>'[1]сельское хозяйство (2014-2016)'!Q35</f>
        <v>0</v>
      </c>
      <c r="I42" s="26">
        <f t="shared" si="6"/>
        <v>45000</v>
      </c>
      <c r="J42" s="27">
        <f t="shared" si="7"/>
        <v>0</v>
      </c>
      <c r="K42" s="26">
        <f>'[1]сельское хозяйство (2014-2016)'!W35</f>
        <v>0</v>
      </c>
      <c r="L42" s="26">
        <f t="shared" si="8"/>
        <v>45000</v>
      </c>
      <c r="M42" s="27">
        <f t="shared" si="9"/>
        <v>0</v>
      </c>
      <c r="N42" s="26">
        <f>'[1]сельское хозяйство (2014-2016)'!AC35</f>
        <v>0</v>
      </c>
      <c r="O42" s="26">
        <f t="shared" si="10"/>
        <v>45000</v>
      </c>
      <c r="P42" s="27">
        <f t="shared" si="11"/>
        <v>0</v>
      </c>
      <c r="Q42" s="26">
        <f>'[1]сельское хозяйство (2014-2016)'!AI35</f>
        <v>0</v>
      </c>
      <c r="R42" s="26">
        <f t="shared" si="12"/>
        <v>45000</v>
      </c>
      <c r="S42" s="27">
        <f t="shared" si="13"/>
        <v>0</v>
      </c>
      <c r="T42" s="26">
        <f>'[1]сельское хозяйство (2014-2016)'!AO35</f>
        <v>0</v>
      </c>
      <c r="U42" s="26">
        <f t="shared" si="14"/>
        <v>45000</v>
      </c>
      <c r="V42" s="27">
        <f t="shared" si="15"/>
        <v>0</v>
      </c>
      <c r="W42" s="26">
        <f>'[1]сельское хозяйство (2014-2016)'!AU35</f>
        <v>0</v>
      </c>
      <c r="X42" s="26">
        <f t="shared" si="16"/>
        <v>45000</v>
      </c>
      <c r="Y42" s="27">
        <f t="shared" si="17"/>
        <v>0</v>
      </c>
      <c r="Z42" s="26">
        <f>'[1]сельское хозяйство (2014-2016)'!BA35</f>
        <v>0</v>
      </c>
      <c r="AA42" s="26">
        <f t="shared" si="18"/>
        <v>45000</v>
      </c>
      <c r="AB42" s="27">
        <f t="shared" si="21"/>
        <v>0</v>
      </c>
      <c r="AC42" s="26">
        <f>'[1]сельское хозяйство (2014-2016)'!BG35</f>
        <v>0</v>
      </c>
      <c r="AD42" s="26">
        <f t="shared" si="2"/>
        <v>45000</v>
      </c>
      <c r="AE42" s="27">
        <f t="shared" si="19"/>
        <v>0</v>
      </c>
      <c r="AF42" s="41">
        <f t="shared" si="22"/>
        <v>0</v>
      </c>
      <c r="AG42" s="42">
        <f t="shared" si="0"/>
        <v>0</v>
      </c>
      <c r="AH42" s="43">
        <f t="shared" si="20"/>
        <v>0</v>
      </c>
      <c r="AI42" s="39">
        <f>[1]сравнительный!C85</f>
        <v>0</v>
      </c>
      <c r="AJ42" s="47">
        <f t="shared" si="1"/>
        <v>0</v>
      </c>
      <c r="AK42" s="3"/>
      <c r="AL42" s="3"/>
      <c r="AM42" s="3"/>
      <c r="AN42" s="3"/>
      <c r="AO42" s="3"/>
    </row>
    <row r="43" spans="1:41" ht="15" x14ac:dyDescent="0.25">
      <c r="A43" s="45" t="s">
        <v>33</v>
      </c>
      <c r="B43" s="26">
        <f>'[1]сельское хозяйство (2014-2016)'!E36</f>
        <v>0.14000000000000001</v>
      </c>
      <c r="C43" s="26">
        <v>45000</v>
      </c>
      <c r="D43" s="27">
        <f t="shared" si="3"/>
        <v>6300.0000000000009</v>
      </c>
      <c r="E43" s="26">
        <f>'[1]сельское хозяйство (2014-2016)'!K36</f>
        <v>0.14000000000000001</v>
      </c>
      <c r="F43" s="26">
        <f t="shared" si="4"/>
        <v>45000</v>
      </c>
      <c r="G43" s="27">
        <f t="shared" si="5"/>
        <v>6300.0000000000009</v>
      </c>
      <c r="H43" s="26">
        <f>'[1]сельское хозяйство (2014-2016)'!Q36</f>
        <v>0.14000000000000001</v>
      </c>
      <c r="I43" s="26">
        <f t="shared" si="6"/>
        <v>45000</v>
      </c>
      <c r="J43" s="27">
        <f t="shared" si="7"/>
        <v>6300.0000000000009</v>
      </c>
      <c r="K43" s="26">
        <f>'[1]сельское хозяйство (2014-2016)'!W36</f>
        <v>0.14000000000000001</v>
      </c>
      <c r="L43" s="26">
        <f t="shared" si="8"/>
        <v>45000</v>
      </c>
      <c r="M43" s="27">
        <f t="shared" si="9"/>
        <v>6300.0000000000009</v>
      </c>
      <c r="N43" s="26">
        <f>'[1]сельское хозяйство (2014-2016)'!AC36</f>
        <v>0.14000000000000001</v>
      </c>
      <c r="O43" s="26">
        <f t="shared" si="10"/>
        <v>45000</v>
      </c>
      <c r="P43" s="27">
        <f t="shared" si="11"/>
        <v>6300.0000000000009</v>
      </c>
      <c r="Q43" s="26">
        <f>'[1]сельское хозяйство (2014-2016)'!AI36</f>
        <v>0.14000000000000001</v>
      </c>
      <c r="R43" s="26">
        <f t="shared" si="12"/>
        <v>45000</v>
      </c>
      <c r="S43" s="27">
        <f t="shared" si="13"/>
        <v>6300.0000000000009</v>
      </c>
      <c r="T43" s="26">
        <f>'[1]сельское хозяйство (2014-2016)'!AO36</f>
        <v>0.14000000000000001</v>
      </c>
      <c r="U43" s="26">
        <f t="shared" si="14"/>
        <v>45000</v>
      </c>
      <c r="V43" s="27">
        <f t="shared" si="15"/>
        <v>6300.0000000000009</v>
      </c>
      <c r="W43" s="26">
        <f>'[1]сельское хозяйство (2014-2016)'!AU36</f>
        <v>0.14000000000000001</v>
      </c>
      <c r="X43" s="26">
        <f t="shared" si="16"/>
        <v>45000</v>
      </c>
      <c r="Y43" s="27">
        <f t="shared" si="17"/>
        <v>6300.0000000000009</v>
      </c>
      <c r="Z43" s="26">
        <f>'[1]сельское хозяйство (2014-2016)'!BA36</f>
        <v>0.14000000000000001</v>
      </c>
      <c r="AA43" s="26">
        <f t="shared" si="18"/>
        <v>45000</v>
      </c>
      <c r="AB43" s="27">
        <f t="shared" si="21"/>
        <v>6300.0000000000009</v>
      </c>
      <c r="AC43" s="26">
        <f>'[1]сельское хозяйство (2014-2016)'!BG36</f>
        <v>0.14000000000000001</v>
      </c>
      <c r="AD43" s="26">
        <f t="shared" si="2"/>
        <v>45000</v>
      </c>
      <c r="AE43" s="27">
        <f t="shared" si="19"/>
        <v>6300.0000000000009</v>
      </c>
      <c r="AF43" s="41">
        <f t="shared" si="22"/>
        <v>1.4000000000000004</v>
      </c>
      <c r="AG43" s="42">
        <f t="shared" si="0"/>
        <v>63000.000000000007</v>
      </c>
      <c r="AH43" s="43">
        <f t="shared" si="20"/>
        <v>1.4000000000000004</v>
      </c>
      <c r="AI43" s="39">
        <f>[1]сравнительный!C86</f>
        <v>1.4</v>
      </c>
      <c r="AJ43" s="47">
        <f t="shared" si="1"/>
        <v>0</v>
      </c>
      <c r="AK43" s="3"/>
      <c r="AL43" s="3"/>
      <c r="AM43" s="3"/>
      <c r="AN43" s="3"/>
      <c r="AO43" s="3"/>
    </row>
    <row r="44" spans="1:41" ht="15" x14ac:dyDescent="0.25">
      <c r="A44" s="49" t="s">
        <v>37</v>
      </c>
      <c r="B44" s="26">
        <f>'[1]сельское хозяйство (2014-2016)'!E37</f>
        <v>7.9000000000000008E-3</v>
      </c>
      <c r="C44" s="26">
        <v>60000</v>
      </c>
      <c r="D44" s="27">
        <f t="shared" si="3"/>
        <v>474.00000000000006</v>
      </c>
      <c r="E44" s="26">
        <f>'[1]сельское хозяйство (2014-2016)'!K37</f>
        <v>7.9000000000000008E-3</v>
      </c>
      <c r="F44" s="26">
        <f t="shared" si="4"/>
        <v>60000</v>
      </c>
      <c r="G44" s="27">
        <f t="shared" si="5"/>
        <v>474.00000000000006</v>
      </c>
      <c r="H44" s="26">
        <f>'[1]сельское хозяйство (2014-2016)'!Q37</f>
        <v>7.9000000000000008E-3</v>
      </c>
      <c r="I44" s="26">
        <f t="shared" si="6"/>
        <v>60000</v>
      </c>
      <c r="J44" s="27">
        <f t="shared" si="7"/>
        <v>474.00000000000006</v>
      </c>
      <c r="K44" s="26">
        <f>'[1]сельское хозяйство (2014-2016)'!W37</f>
        <v>7.9000000000000008E-3</v>
      </c>
      <c r="L44" s="26">
        <f t="shared" si="8"/>
        <v>60000</v>
      </c>
      <c r="M44" s="27">
        <f t="shared" si="9"/>
        <v>474.00000000000006</v>
      </c>
      <c r="N44" s="26">
        <f>'[1]сельское хозяйство (2014-2016)'!AC37</f>
        <v>7.9000000000000008E-3</v>
      </c>
      <c r="O44" s="26">
        <f t="shared" si="10"/>
        <v>60000</v>
      </c>
      <c r="P44" s="27">
        <f t="shared" si="11"/>
        <v>474.00000000000006</v>
      </c>
      <c r="Q44" s="26">
        <f>'[1]сельское хозяйство (2014-2016)'!AI37</f>
        <v>7.9000000000000008E-3</v>
      </c>
      <c r="R44" s="26">
        <f t="shared" si="12"/>
        <v>60000</v>
      </c>
      <c r="S44" s="27">
        <f t="shared" si="13"/>
        <v>474.00000000000006</v>
      </c>
      <c r="T44" s="26">
        <f>'[1]сельское хозяйство (2014-2016)'!AO37</f>
        <v>7.9000000000000008E-3</v>
      </c>
      <c r="U44" s="26">
        <f t="shared" si="14"/>
        <v>60000</v>
      </c>
      <c r="V44" s="27">
        <f t="shared" si="15"/>
        <v>474.00000000000006</v>
      </c>
      <c r="W44" s="26">
        <f>'[1]сельское хозяйство (2014-2016)'!AU37</f>
        <v>7.9000000000000008E-3</v>
      </c>
      <c r="X44" s="26">
        <f t="shared" si="16"/>
        <v>60000</v>
      </c>
      <c r="Y44" s="27">
        <f t="shared" si="17"/>
        <v>474.00000000000006</v>
      </c>
      <c r="Z44" s="26">
        <f>'[1]сельское хозяйство (2014-2016)'!BA37</f>
        <v>7.9000000000000008E-3</v>
      </c>
      <c r="AA44" s="26">
        <f t="shared" si="18"/>
        <v>60000</v>
      </c>
      <c r="AB44" s="27">
        <f t="shared" si="21"/>
        <v>474.00000000000006</v>
      </c>
      <c r="AC44" s="26">
        <f>'[1]сельское хозяйство (2014-2016)'!BG37</f>
        <v>7.9000000000000008E-3</v>
      </c>
      <c r="AD44" s="26">
        <f t="shared" si="2"/>
        <v>60000</v>
      </c>
      <c r="AE44" s="27">
        <f t="shared" si="19"/>
        <v>474.00000000000006</v>
      </c>
      <c r="AF44" s="41">
        <f t="shared" si="22"/>
        <v>7.9000000000000029E-2</v>
      </c>
      <c r="AG44" s="42">
        <f t="shared" si="0"/>
        <v>4740.0000000000009</v>
      </c>
      <c r="AH44" s="43">
        <f t="shared" si="20"/>
        <v>7.9000000000000029E-2</v>
      </c>
      <c r="AI44" s="39">
        <f>[1]сравнительный!C87</f>
        <v>7.9000000000000001E-2</v>
      </c>
      <c r="AJ44" s="47">
        <f t="shared" si="1"/>
        <v>0</v>
      </c>
      <c r="AK44" s="3"/>
      <c r="AL44" s="3"/>
      <c r="AM44" s="3"/>
      <c r="AN44" s="3"/>
      <c r="AO44" s="3"/>
    </row>
    <row r="45" spans="1:41" ht="15" x14ac:dyDescent="0.25">
      <c r="A45" s="45" t="s">
        <v>38</v>
      </c>
      <c r="B45" s="26">
        <f>'[1]сельское хозяйство (2014-2016)'!E38</f>
        <v>0</v>
      </c>
      <c r="C45" s="26">
        <v>60000</v>
      </c>
      <c r="D45" s="27">
        <f t="shared" si="3"/>
        <v>0</v>
      </c>
      <c r="E45" s="26">
        <f>'[1]сельское хозяйство (2014-2016)'!K38</f>
        <v>0</v>
      </c>
      <c r="F45" s="26">
        <f t="shared" si="4"/>
        <v>60000</v>
      </c>
      <c r="G45" s="27">
        <f t="shared" si="5"/>
        <v>0</v>
      </c>
      <c r="H45" s="26">
        <f>'[1]сельское хозяйство (2014-2016)'!Q38</f>
        <v>0</v>
      </c>
      <c r="I45" s="26">
        <f t="shared" si="6"/>
        <v>60000</v>
      </c>
      <c r="J45" s="27">
        <f t="shared" si="7"/>
        <v>0</v>
      </c>
      <c r="K45" s="26">
        <f>'[1]сельское хозяйство (2014-2016)'!W38</f>
        <v>0</v>
      </c>
      <c r="L45" s="26">
        <f>C45</f>
        <v>60000</v>
      </c>
      <c r="M45" s="27">
        <f t="shared" si="9"/>
        <v>0</v>
      </c>
      <c r="N45" s="26">
        <f>'[1]сельское хозяйство (2014-2016)'!AC38</f>
        <v>0</v>
      </c>
      <c r="O45" s="26">
        <f t="shared" si="10"/>
        <v>60000</v>
      </c>
      <c r="P45" s="27">
        <f t="shared" si="11"/>
        <v>0</v>
      </c>
      <c r="Q45" s="26">
        <f>'[1]сельское хозяйство (2014-2016)'!AI38</f>
        <v>0</v>
      </c>
      <c r="R45" s="26">
        <f t="shared" si="12"/>
        <v>60000</v>
      </c>
      <c r="S45" s="27">
        <f t="shared" si="13"/>
        <v>0</v>
      </c>
      <c r="T45" s="26">
        <f>'[1]сельское хозяйство (2014-2016)'!AO38</f>
        <v>0</v>
      </c>
      <c r="U45" s="26">
        <f t="shared" si="14"/>
        <v>60000</v>
      </c>
      <c r="V45" s="27">
        <f t="shared" si="15"/>
        <v>0</v>
      </c>
      <c r="W45" s="26">
        <f>'[1]сельское хозяйство (2014-2016)'!AU38</f>
        <v>0</v>
      </c>
      <c r="X45" s="26">
        <f t="shared" si="16"/>
        <v>60000</v>
      </c>
      <c r="Y45" s="27">
        <f t="shared" si="17"/>
        <v>0</v>
      </c>
      <c r="Z45" s="26">
        <f>'[1]сельское хозяйство (2014-2016)'!BA38</f>
        <v>0</v>
      </c>
      <c r="AA45" s="26">
        <f t="shared" si="18"/>
        <v>60000</v>
      </c>
      <c r="AB45" s="27">
        <f t="shared" si="21"/>
        <v>0</v>
      </c>
      <c r="AC45" s="26">
        <f>'[1]сельское хозяйство (2014-2016)'!BG38</f>
        <v>0</v>
      </c>
      <c r="AD45" s="26">
        <f>C45</f>
        <v>60000</v>
      </c>
      <c r="AE45" s="27">
        <f t="shared" si="19"/>
        <v>0</v>
      </c>
      <c r="AF45" s="41">
        <f t="shared" si="22"/>
        <v>0</v>
      </c>
      <c r="AG45" s="42">
        <f t="shared" si="0"/>
        <v>0</v>
      </c>
      <c r="AH45" s="43">
        <f t="shared" si="20"/>
        <v>0</v>
      </c>
      <c r="AI45" s="39">
        <f>[1]сравнительный!C88</f>
        <v>0</v>
      </c>
      <c r="AJ45" s="47">
        <f t="shared" si="1"/>
        <v>0</v>
      </c>
      <c r="AK45" s="3"/>
      <c r="AL45" s="3"/>
      <c r="AM45" s="3"/>
      <c r="AN45" s="3"/>
      <c r="AO45" s="3"/>
    </row>
    <row r="46" spans="1:41" ht="30" x14ac:dyDescent="0.25">
      <c r="A46" s="45" t="s">
        <v>39</v>
      </c>
      <c r="B46" s="26">
        <f>'[1]сельское хозяйство (2014-2016)'!E39</f>
        <v>0</v>
      </c>
      <c r="C46" s="26">
        <v>60000</v>
      </c>
      <c r="D46" s="27">
        <f t="shared" si="3"/>
        <v>0</v>
      </c>
      <c r="E46" s="26">
        <f>'[1]сельское хозяйство (2014-2016)'!K39</f>
        <v>0</v>
      </c>
      <c r="F46" s="26">
        <f t="shared" si="4"/>
        <v>60000</v>
      </c>
      <c r="G46" s="27">
        <f t="shared" si="5"/>
        <v>0</v>
      </c>
      <c r="H46" s="26">
        <f>'[1]сельское хозяйство (2014-2016)'!Q39</f>
        <v>0</v>
      </c>
      <c r="I46" s="26">
        <f t="shared" si="6"/>
        <v>60000</v>
      </c>
      <c r="J46" s="27">
        <f t="shared" si="7"/>
        <v>0</v>
      </c>
      <c r="K46" s="26">
        <f>'[1]сельское хозяйство (2014-2016)'!W39</f>
        <v>0</v>
      </c>
      <c r="L46" s="26">
        <f t="shared" si="8"/>
        <v>60000</v>
      </c>
      <c r="M46" s="27">
        <f t="shared" si="9"/>
        <v>0</v>
      </c>
      <c r="N46" s="26">
        <f>'[1]сельское хозяйство (2014-2016)'!AC39</f>
        <v>0</v>
      </c>
      <c r="O46" s="26">
        <f t="shared" si="10"/>
        <v>60000</v>
      </c>
      <c r="P46" s="27">
        <f t="shared" si="11"/>
        <v>0</v>
      </c>
      <c r="Q46" s="26">
        <f>'[1]сельское хозяйство (2014-2016)'!AI39</f>
        <v>0</v>
      </c>
      <c r="R46" s="26">
        <f t="shared" si="12"/>
        <v>60000</v>
      </c>
      <c r="S46" s="27">
        <f t="shared" si="13"/>
        <v>0</v>
      </c>
      <c r="T46" s="26">
        <f>'[1]сельское хозяйство (2014-2016)'!AO39</f>
        <v>0</v>
      </c>
      <c r="U46" s="26">
        <f t="shared" si="14"/>
        <v>60000</v>
      </c>
      <c r="V46" s="27">
        <f t="shared" si="15"/>
        <v>0</v>
      </c>
      <c r="W46" s="26">
        <f>'[1]сельское хозяйство (2014-2016)'!AU39</f>
        <v>0</v>
      </c>
      <c r="X46" s="26">
        <f t="shared" si="16"/>
        <v>60000</v>
      </c>
      <c r="Y46" s="27">
        <f t="shared" si="17"/>
        <v>0</v>
      </c>
      <c r="Z46" s="26">
        <f>'[1]сельское хозяйство (2014-2016)'!BA39</f>
        <v>0</v>
      </c>
      <c r="AA46" s="26">
        <f t="shared" si="18"/>
        <v>60000</v>
      </c>
      <c r="AB46" s="27">
        <f t="shared" si="21"/>
        <v>0</v>
      </c>
      <c r="AC46" s="26">
        <f>'[1]сельское хозяйство (2014-2016)'!BG39</f>
        <v>0</v>
      </c>
      <c r="AD46" s="26">
        <f t="shared" si="2"/>
        <v>60000</v>
      </c>
      <c r="AE46" s="27">
        <f t="shared" si="19"/>
        <v>0</v>
      </c>
      <c r="AF46" s="41">
        <f t="shared" si="22"/>
        <v>0</v>
      </c>
      <c r="AG46" s="42">
        <f t="shared" si="0"/>
        <v>0</v>
      </c>
      <c r="AH46" s="43">
        <f t="shared" si="20"/>
        <v>0</v>
      </c>
      <c r="AI46" s="39">
        <f>[1]сравнительный!C89</f>
        <v>0</v>
      </c>
      <c r="AJ46" s="47">
        <f t="shared" si="1"/>
        <v>0</v>
      </c>
      <c r="AK46" s="3"/>
      <c r="AL46" s="3"/>
      <c r="AM46" s="3"/>
      <c r="AN46" s="3"/>
      <c r="AO46" s="3"/>
    </row>
    <row r="47" spans="1:41" ht="15" x14ac:dyDescent="0.25">
      <c r="A47" s="45" t="s">
        <v>33</v>
      </c>
      <c r="B47" s="26">
        <f>'[1]сельское хозяйство (2014-2016)'!E40</f>
        <v>7.9000000000000008E-3</v>
      </c>
      <c r="C47" s="26">
        <v>60000</v>
      </c>
      <c r="D47" s="27">
        <f t="shared" si="3"/>
        <v>474.00000000000006</v>
      </c>
      <c r="E47" s="26">
        <f>'[1]сельское хозяйство (2014-2016)'!K40</f>
        <v>7.9000000000000008E-3</v>
      </c>
      <c r="F47" s="26">
        <f t="shared" si="4"/>
        <v>60000</v>
      </c>
      <c r="G47" s="27">
        <f t="shared" si="5"/>
        <v>474.00000000000006</v>
      </c>
      <c r="H47" s="26">
        <f>'[1]сельское хозяйство (2014-2016)'!Q40</f>
        <v>7.9000000000000008E-3</v>
      </c>
      <c r="I47" s="26">
        <f t="shared" si="6"/>
        <v>60000</v>
      </c>
      <c r="J47" s="27">
        <f t="shared" si="7"/>
        <v>474.00000000000006</v>
      </c>
      <c r="K47" s="26">
        <f>'[1]сельское хозяйство (2014-2016)'!W40</f>
        <v>7.9000000000000008E-3</v>
      </c>
      <c r="L47" s="26">
        <f t="shared" si="8"/>
        <v>60000</v>
      </c>
      <c r="M47" s="27">
        <f t="shared" si="9"/>
        <v>474.00000000000006</v>
      </c>
      <c r="N47" s="26">
        <f>'[1]сельское хозяйство (2014-2016)'!AC40</f>
        <v>7.9000000000000008E-3</v>
      </c>
      <c r="O47" s="26">
        <f t="shared" si="10"/>
        <v>60000</v>
      </c>
      <c r="P47" s="27">
        <f t="shared" si="11"/>
        <v>474.00000000000006</v>
      </c>
      <c r="Q47" s="26">
        <f>'[1]сельское хозяйство (2014-2016)'!AI40</f>
        <v>7.9000000000000008E-3</v>
      </c>
      <c r="R47" s="26">
        <f t="shared" si="12"/>
        <v>60000</v>
      </c>
      <c r="S47" s="27">
        <f t="shared" si="13"/>
        <v>474.00000000000006</v>
      </c>
      <c r="T47" s="26">
        <f>'[1]сельское хозяйство (2014-2016)'!AO40</f>
        <v>7.9000000000000008E-3</v>
      </c>
      <c r="U47" s="26">
        <f t="shared" si="14"/>
        <v>60000</v>
      </c>
      <c r="V47" s="27">
        <f t="shared" si="15"/>
        <v>474.00000000000006</v>
      </c>
      <c r="W47" s="26">
        <f>'[1]сельское хозяйство (2014-2016)'!AU40</f>
        <v>7.9000000000000008E-3</v>
      </c>
      <c r="X47" s="26">
        <f t="shared" si="16"/>
        <v>60000</v>
      </c>
      <c r="Y47" s="27">
        <f t="shared" si="17"/>
        <v>474.00000000000006</v>
      </c>
      <c r="Z47" s="26">
        <f>'[1]сельское хозяйство (2014-2016)'!BA40</f>
        <v>7.9000000000000008E-3</v>
      </c>
      <c r="AA47" s="26">
        <f t="shared" si="18"/>
        <v>60000</v>
      </c>
      <c r="AB47" s="27">
        <f t="shared" si="21"/>
        <v>474.00000000000006</v>
      </c>
      <c r="AC47" s="26">
        <f>'[1]сельское хозяйство (2014-2016)'!BG40</f>
        <v>7.9000000000000008E-3</v>
      </c>
      <c r="AD47" s="26">
        <f t="shared" si="2"/>
        <v>60000</v>
      </c>
      <c r="AE47" s="27">
        <f t="shared" si="19"/>
        <v>474.00000000000006</v>
      </c>
      <c r="AF47" s="41">
        <f t="shared" si="22"/>
        <v>7.9000000000000029E-2</v>
      </c>
      <c r="AG47" s="42">
        <f t="shared" si="0"/>
        <v>4740.0000000000009</v>
      </c>
      <c r="AH47" s="43">
        <f t="shared" si="20"/>
        <v>7.9000000000000029E-2</v>
      </c>
      <c r="AI47" s="39">
        <f>[1]сравнительный!C90</f>
        <v>7.9000000000000001E-2</v>
      </c>
      <c r="AJ47" s="47">
        <f t="shared" si="1"/>
        <v>0</v>
      </c>
      <c r="AK47" s="3"/>
      <c r="AL47" s="3"/>
      <c r="AM47" s="3"/>
      <c r="AN47" s="3"/>
      <c r="AO47" s="3"/>
    </row>
    <row r="48" spans="1:41" ht="15" x14ac:dyDescent="0.25">
      <c r="A48" s="49" t="s">
        <v>40</v>
      </c>
      <c r="B48" s="26">
        <f>'[1]сельское хозяйство (2014-2016)'!E41</f>
        <v>8.9499999999999993</v>
      </c>
      <c r="C48" s="26">
        <v>80000</v>
      </c>
      <c r="D48" s="27">
        <f t="shared" si="3"/>
        <v>716000</v>
      </c>
      <c r="E48" s="26">
        <f>'[1]сельское хозяйство (2014-2016)'!K41</f>
        <v>0.5</v>
      </c>
      <c r="F48" s="26">
        <f>C48</f>
        <v>80000</v>
      </c>
      <c r="G48" s="27">
        <f t="shared" si="5"/>
        <v>40000</v>
      </c>
      <c r="H48" s="26">
        <f>'[1]сельское хозяйство (2014-2016)'!Q41</f>
        <v>1.3</v>
      </c>
      <c r="I48" s="26">
        <f t="shared" si="6"/>
        <v>80000</v>
      </c>
      <c r="J48" s="27">
        <f t="shared" si="7"/>
        <v>104000</v>
      </c>
      <c r="K48" s="26">
        <f>'[1]сельское хозяйство (2014-2016)'!W41</f>
        <v>0.68</v>
      </c>
      <c r="L48" s="26">
        <f t="shared" si="8"/>
        <v>80000</v>
      </c>
      <c r="M48" s="27">
        <f t="shared" si="9"/>
        <v>54400.000000000007</v>
      </c>
      <c r="N48" s="26">
        <f>'[1]сельское хозяйство (2014-2016)'!AC41</f>
        <v>0.70499999999999996</v>
      </c>
      <c r="O48" s="26">
        <f t="shared" si="10"/>
        <v>80000</v>
      </c>
      <c r="P48" s="27">
        <f t="shared" si="11"/>
        <v>56400</v>
      </c>
      <c r="Q48" s="26">
        <f>'[1]сельское хозяйство (2014-2016)'!AI41</f>
        <v>0.55000000000000004</v>
      </c>
      <c r="R48" s="26">
        <f t="shared" si="12"/>
        <v>80000</v>
      </c>
      <c r="S48" s="27">
        <f t="shared" si="13"/>
        <v>44000</v>
      </c>
      <c r="T48" s="26">
        <f>'[1]сельское хозяйство (2014-2016)'!AO41</f>
        <v>0.65</v>
      </c>
      <c r="U48" s="26">
        <f t="shared" si="14"/>
        <v>80000</v>
      </c>
      <c r="V48" s="27">
        <f t="shared" si="15"/>
        <v>52000</v>
      </c>
      <c r="W48" s="26">
        <f>'[1]сельское хозяйство (2014-2016)'!AU41</f>
        <v>2.4300000000000002</v>
      </c>
      <c r="X48" s="26">
        <f t="shared" si="16"/>
        <v>80000</v>
      </c>
      <c r="Y48" s="27">
        <f t="shared" si="17"/>
        <v>194400</v>
      </c>
      <c r="Z48" s="26">
        <f>'[1]сельское хозяйство (2014-2016)'!BA41</f>
        <v>0.92</v>
      </c>
      <c r="AA48" s="26">
        <f t="shared" si="18"/>
        <v>80000</v>
      </c>
      <c r="AB48" s="27">
        <f t="shared" si="21"/>
        <v>73600</v>
      </c>
      <c r="AC48" s="26">
        <f>'[1]сельское хозяйство (2014-2016)'!BG41</f>
        <v>0.2</v>
      </c>
      <c r="AD48" s="26">
        <f t="shared" si="2"/>
        <v>80000</v>
      </c>
      <c r="AE48" s="27">
        <f t="shared" si="19"/>
        <v>16000</v>
      </c>
      <c r="AF48" s="41">
        <f t="shared" si="22"/>
        <v>16.885000000000002</v>
      </c>
      <c r="AG48" s="42">
        <f t="shared" si="0"/>
        <v>1350800</v>
      </c>
      <c r="AH48" s="43">
        <f t="shared" si="20"/>
        <v>16.885000000000002</v>
      </c>
      <c r="AI48" s="39">
        <f>[1]сравнительный!C91</f>
        <v>16.885000000000002</v>
      </c>
      <c r="AJ48" s="47">
        <f t="shared" si="1"/>
        <v>0</v>
      </c>
      <c r="AK48" s="3"/>
      <c r="AL48" s="3"/>
      <c r="AM48" s="3"/>
      <c r="AN48" s="3"/>
      <c r="AO48" s="3"/>
    </row>
    <row r="49" spans="1:41" ht="15" x14ac:dyDescent="0.25">
      <c r="A49" s="45" t="s">
        <v>24</v>
      </c>
      <c r="B49" s="26">
        <f>'[1]сельское хозяйство (2014-2016)'!E42</f>
        <v>7.6</v>
      </c>
      <c r="C49" s="26">
        <v>80000</v>
      </c>
      <c r="D49" s="27">
        <f t="shared" si="3"/>
        <v>608000</v>
      </c>
      <c r="E49" s="26">
        <f>'[1]сельское хозяйство (2014-2016)'!K42</f>
        <v>0</v>
      </c>
      <c r="F49" s="26">
        <f t="shared" si="4"/>
        <v>80000</v>
      </c>
      <c r="G49" s="27">
        <f t="shared" si="5"/>
        <v>0</v>
      </c>
      <c r="H49" s="26">
        <f>'[1]сельское хозяйство (2014-2016)'!Q42</f>
        <v>0</v>
      </c>
      <c r="I49" s="26">
        <f t="shared" si="6"/>
        <v>80000</v>
      </c>
      <c r="J49" s="27">
        <f t="shared" si="7"/>
        <v>0</v>
      </c>
      <c r="K49" s="26">
        <f>'[1]сельское хозяйство (2014-2016)'!W42</f>
        <v>0</v>
      </c>
      <c r="L49" s="26">
        <f t="shared" si="8"/>
        <v>80000</v>
      </c>
      <c r="M49" s="27">
        <f t="shared" si="9"/>
        <v>0</v>
      </c>
      <c r="N49" s="26">
        <f>'[1]сельское хозяйство (2014-2016)'!AC42</f>
        <v>0</v>
      </c>
      <c r="O49" s="26">
        <f t="shared" si="10"/>
        <v>80000</v>
      </c>
      <c r="P49" s="27">
        <f t="shared" si="11"/>
        <v>0</v>
      </c>
      <c r="Q49" s="26">
        <f>'[1]сельское хозяйство (2014-2016)'!AI42</f>
        <v>0.1</v>
      </c>
      <c r="R49" s="26">
        <f t="shared" si="12"/>
        <v>80000</v>
      </c>
      <c r="S49" s="27">
        <f t="shared" si="13"/>
        <v>8000</v>
      </c>
      <c r="T49" s="26">
        <f>'[1]сельское хозяйство (2014-2016)'!AO42</f>
        <v>0</v>
      </c>
      <c r="U49" s="26">
        <f t="shared" si="14"/>
        <v>80000</v>
      </c>
      <c r="V49" s="27">
        <f t="shared" si="15"/>
        <v>0</v>
      </c>
      <c r="W49" s="26">
        <f>'[1]сельское хозяйство (2014-2016)'!AU42</f>
        <v>1.8</v>
      </c>
      <c r="X49" s="26">
        <f t="shared" si="16"/>
        <v>80000</v>
      </c>
      <c r="Y49" s="27">
        <f t="shared" si="17"/>
        <v>144000</v>
      </c>
      <c r="Z49" s="26">
        <f>'[1]сельское хозяйство (2014-2016)'!BA42</f>
        <v>0.4</v>
      </c>
      <c r="AA49" s="26">
        <f t="shared" si="18"/>
        <v>80000</v>
      </c>
      <c r="AB49" s="27">
        <f t="shared" si="21"/>
        <v>32000</v>
      </c>
      <c r="AC49" s="26">
        <f>'[1]сельское хозяйство (2014-2016)'!BG42</f>
        <v>0</v>
      </c>
      <c r="AD49" s="26">
        <f>C49</f>
        <v>80000</v>
      </c>
      <c r="AE49" s="27">
        <f t="shared" si="19"/>
        <v>0</v>
      </c>
      <c r="AF49" s="41">
        <f t="shared" si="22"/>
        <v>9.9</v>
      </c>
      <c r="AG49" s="42">
        <f t="shared" si="0"/>
        <v>792000</v>
      </c>
      <c r="AH49" s="43">
        <f t="shared" si="20"/>
        <v>9.9</v>
      </c>
      <c r="AI49" s="39">
        <f>[1]сравнительный!C92</f>
        <v>9.9</v>
      </c>
      <c r="AJ49" s="47">
        <f t="shared" si="1"/>
        <v>0</v>
      </c>
      <c r="AK49" s="3"/>
      <c r="AL49" s="3"/>
      <c r="AM49" s="3"/>
      <c r="AN49" s="3"/>
      <c r="AO49" s="3"/>
    </row>
    <row r="50" spans="1:41" ht="30" x14ac:dyDescent="0.25">
      <c r="A50" s="45" t="s">
        <v>25</v>
      </c>
      <c r="B50" s="26">
        <f>'[1]сельское хозяйство (2014-2016)'!E43</f>
        <v>0.6</v>
      </c>
      <c r="C50" s="26">
        <v>80000</v>
      </c>
      <c r="D50" s="27">
        <f t="shared" si="3"/>
        <v>48000</v>
      </c>
      <c r="E50" s="26">
        <f>'[1]сельское хозяйство (2014-2016)'!K43</f>
        <v>0.05</v>
      </c>
      <c r="F50" s="26">
        <f t="shared" si="4"/>
        <v>80000</v>
      </c>
      <c r="G50" s="27">
        <f t="shared" si="5"/>
        <v>4000</v>
      </c>
      <c r="H50" s="26">
        <f>'[1]сельское хозяйство (2014-2016)'!Q43</f>
        <v>0.9</v>
      </c>
      <c r="I50" s="26">
        <f t="shared" si="6"/>
        <v>80000</v>
      </c>
      <c r="J50" s="27">
        <f t="shared" si="7"/>
        <v>72000</v>
      </c>
      <c r="K50" s="26">
        <f>'[1]сельское хозяйство (2014-2016)'!W43</f>
        <v>0</v>
      </c>
      <c r="L50" s="26">
        <f t="shared" si="8"/>
        <v>80000</v>
      </c>
      <c r="M50" s="27">
        <f t="shared" si="9"/>
        <v>0</v>
      </c>
      <c r="N50" s="26">
        <f>'[1]сельское хозяйство (2014-2016)'!AC43</f>
        <v>0.1</v>
      </c>
      <c r="O50" s="26">
        <f t="shared" si="10"/>
        <v>80000</v>
      </c>
      <c r="P50" s="27">
        <f t="shared" si="11"/>
        <v>8000</v>
      </c>
      <c r="Q50" s="26">
        <f>'[1]сельское хозяйство (2014-2016)'!AI43</f>
        <v>0.05</v>
      </c>
      <c r="R50" s="26">
        <f t="shared" si="12"/>
        <v>80000</v>
      </c>
      <c r="S50" s="27">
        <f t="shared" si="13"/>
        <v>4000</v>
      </c>
      <c r="T50" s="26">
        <f>'[1]сельское хозяйство (2014-2016)'!AO43</f>
        <v>0.2</v>
      </c>
      <c r="U50" s="26">
        <f t="shared" si="14"/>
        <v>80000</v>
      </c>
      <c r="V50" s="27">
        <f t="shared" si="15"/>
        <v>16000</v>
      </c>
      <c r="W50" s="26">
        <f>'[1]сельское хозяйство (2014-2016)'!AU43</f>
        <v>0.1</v>
      </c>
      <c r="X50" s="26">
        <f t="shared" si="16"/>
        <v>80000</v>
      </c>
      <c r="Y50" s="27">
        <f t="shared" si="17"/>
        <v>8000</v>
      </c>
      <c r="Z50" s="26">
        <f>'[1]сельское хозяйство (2014-2016)'!BA43</f>
        <v>0</v>
      </c>
      <c r="AA50" s="26">
        <f t="shared" si="18"/>
        <v>80000</v>
      </c>
      <c r="AB50" s="27">
        <f t="shared" si="21"/>
        <v>0</v>
      </c>
      <c r="AC50" s="26">
        <f>'[1]сельское хозяйство (2014-2016)'!BG43</f>
        <v>0</v>
      </c>
      <c r="AD50" s="26">
        <f t="shared" si="2"/>
        <v>80000</v>
      </c>
      <c r="AE50" s="27">
        <f t="shared" si="19"/>
        <v>0</v>
      </c>
      <c r="AF50" s="41">
        <f t="shared" si="22"/>
        <v>2</v>
      </c>
      <c r="AG50" s="42">
        <f t="shared" si="0"/>
        <v>160000</v>
      </c>
      <c r="AH50" s="43">
        <f t="shared" si="20"/>
        <v>2</v>
      </c>
      <c r="AI50" s="39">
        <f>[1]сравнительный!C93</f>
        <v>2</v>
      </c>
      <c r="AJ50" s="47">
        <f t="shared" si="1"/>
        <v>0</v>
      </c>
      <c r="AK50" s="3"/>
      <c r="AL50" s="3"/>
      <c r="AM50" s="3"/>
      <c r="AN50" s="3"/>
      <c r="AO50" s="3"/>
    </row>
    <row r="51" spans="1:41" ht="15" x14ac:dyDescent="0.25">
      <c r="A51" s="45" t="s">
        <v>33</v>
      </c>
      <c r="B51" s="26">
        <f>'[1]сельское хозяйство (2014-2016)'!E44</f>
        <v>0.75</v>
      </c>
      <c r="C51" s="26">
        <v>80000</v>
      </c>
      <c r="D51" s="27">
        <f t="shared" si="3"/>
        <v>60000</v>
      </c>
      <c r="E51" s="26">
        <f>'[1]сельское хозяйство (2014-2016)'!K44</f>
        <v>0.45</v>
      </c>
      <c r="F51" s="26">
        <f t="shared" si="4"/>
        <v>80000</v>
      </c>
      <c r="G51" s="27">
        <f t="shared" si="5"/>
        <v>36000</v>
      </c>
      <c r="H51" s="26">
        <f>'[1]сельское хозяйство (2014-2016)'!Q44</f>
        <v>0.4</v>
      </c>
      <c r="I51" s="26">
        <f t="shared" si="6"/>
        <v>80000</v>
      </c>
      <c r="J51" s="27">
        <f t="shared" si="7"/>
        <v>32000</v>
      </c>
      <c r="K51" s="26">
        <f>'[1]сельское хозяйство (2014-2016)'!W44</f>
        <v>0.68</v>
      </c>
      <c r="L51" s="26">
        <f t="shared" si="8"/>
        <v>80000</v>
      </c>
      <c r="M51" s="27">
        <f t="shared" si="9"/>
        <v>54400.000000000007</v>
      </c>
      <c r="N51" s="26">
        <f>'[1]сельское хозяйство (2014-2016)'!AC44</f>
        <v>0.60499999999999998</v>
      </c>
      <c r="O51" s="26">
        <f t="shared" si="10"/>
        <v>80000</v>
      </c>
      <c r="P51" s="27">
        <f t="shared" si="11"/>
        <v>48400</v>
      </c>
      <c r="Q51" s="26">
        <f>'[1]сельское хозяйство (2014-2016)'!AI44</f>
        <v>0.4</v>
      </c>
      <c r="R51" s="26">
        <f t="shared" si="12"/>
        <v>80000</v>
      </c>
      <c r="S51" s="27">
        <f t="shared" si="13"/>
        <v>32000</v>
      </c>
      <c r="T51" s="26">
        <f>'[1]сельское хозяйство (2014-2016)'!AO44</f>
        <v>0.45</v>
      </c>
      <c r="U51" s="26">
        <f t="shared" si="14"/>
        <v>80000</v>
      </c>
      <c r="V51" s="27">
        <f t="shared" si="15"/>
        <v>36000</v>
      </c>
      <c r="W51" s="26">
        <f>'[1]сельское хозяйство (2014-2016)'!AU44</f>
        <v>0.53</v>
      </c>
      <c r="X51" s="26">
        <f t="shared" si="16"/>
        <v>80000</v>
      </c>
      <c r="Y51" s="27">
        <f t="shared" si="17"/>
        <v>42400</v>
      </c>
      <c r="Z51" s="26">
        <f>'[1]сельское хозяйство (2014-2016)'!BA44</f>
        <v>0.52</v>
      </c>
      <c r="AA51" s="26">
        <f t="shared" si="18"/>
        <v>80000</v>
      </c>
      <c r="AB51" s="27">
        <f t="shared" si="21"/>
        <v>41600</v>
      </c>
      <c r="AC51" s="26">
        <f>'[1]сельское хозяйство (2014-2016)'!BG44</f>
        <v>0.2</v>
      </c>
      <c r="AD51" s="26">
        <f t="shared" si="2"/>
        <v>80000</v>
      </c>
      <c r="AE51" s="27">
        <f t="shared" si="19"/>
        <v>16000</v>
      </c>
      <c r="AF51" s="41">
        <f t="shared" si="22"/>
        <v>4.9850000000000003</v>
      </c>
      <c r="AG51" s="42">
        <f t="shared" si="0"/>
        <v>398800</v>
      </c>
      <c r="AH51" s="43">
        <f t="shared" si="20"/>
        <v>4.9850000000000003</v>
      </c>
      <c r="AI51" s="39">
        <f>[1]сравнительный!C94</f>
        <v>4.9850000000000003</v>
      </c>
      <c r="AJ51" s="47">
        <f t="shared" si="1"/>
        <v>0</v>
      </c>
      <c r="AK51" s="3"/>
      <c r="AL51" s="3"/>
      <c r="AM51" s="3"/>
      <c r="AN51" s="3"/>
      <c r="AO51" s="3"/>
    </row>
    <row r="52" spans="1:41" ht="15" x14ac:dyDescent="0.25">
      <c r="A52" s="49" t="s">
        <v>41</v>
      </c>
      <c r="B52" s="26">
        <f>'[1]сельское хозяйство (2014-2016)'!E45</f>
        <v>4.2669999999999995</v>
      </c>
      <c r="C52" s="26">
        <v>21934</v>
      </c>
      <c r="D52" s="27">
        <f t="shared" si="3"/>
        <v>93592.377999999982</v>
      </c>
      <c r="E52" s="26">
        <f>'[1]сельское хозяйство (2014-2016)'!K45</f>
        <v>1.8</v>
      </c>
      <c r="F52" s="26">
        <f t="shared" si="4"/>
        <v>21934</v>
      </c>
      <c r="G52" s="27">
        <f t="shared" si="5"/>
        <v>39481.200000000004</v>
      </c>
      <c r="H52" s="26">
        <f>'[1]сельское хозяйство (2014-2016)'!Q45</f>
        <v>1.1000000000000001</v>
      </c>
      <c r="I52" s="26">
        <f t="shared" si="6"/>
        <v>21934</v>
      </c>
      <c r="J52" s="27">
        <f t="shared" si="7"/>
        <v>24127.4</v>
      </c>
      <c r="K52" s="26">
        <f>'[1]сельское хозяйство (2014-2016)'!W45</f>
        <v>1.986</v>
      </c>
      <c r="L52" s="26">
        <f t="shared" si="8"/>
        <v>21934</v>
      </c>
      <c r="M52" s="27">
        <f t="shared" si="9"/>
        <v>43560.923999999999</v>
      </c>
      <c r="N52" s="26">
        <f>'[1]сельское хозяйство (2014-2016)'!AC45</f>
        <v>3.2879999999999998</v>
      </c>
      <c r="O52" s="26">
        <f t="shared" si="10"/>
        <v>21934</v>
      </c>
      <c r="P52" s="27">
        <f t="shared" si="11"/>
        <v>72118.991999999998</v>
      </c>
      <c r="Q52" s="26">
        <f>'[1]сельское хозяйство (2014-2016)'!AI45</f>
        <v>2.278</v>
      </c>
      <c r="R52" s="26">
        <v>23000</v>
      </c>
      <c r="S52" s="27">
        <f t="shared" si="13"/>
        <v>52394</v>
      </c>
      <c r="T52" s="26">
        <f>'[1]сельское хозяйство (2014-2016)'!AO45</f>
        <v>3.3</v>
      </c>
      <c r="U52" s="26">
        <f t="shared" si="14"/>
        <v>21934</v>
      </c>
      <c r="V52" s="27">
        <f t="shared" si="15"/>
        <v>72382.2</v>
      </c>
      <c r="W52" s="26">
        <f>'[1]сельское хозяйство (2014-2016)'!AU45</f>
        <v>4.9950000000000001</v>
      </c>
      <c r="X52" s="26">
        <f t="shared" si="16"/>
        <v>21934</v>
      </c>
      <c r="Y52" s="27">
        <f t="shared" si="17"/>
        <v>109560.33</v>
      </c>
      <c r="Z52" s="26">
        <f>'[1]сельское хозяйство (2014-2016)'!BA45</f>
        <v>7.74</v>
      </c>
      <c r="AA52" s="26">
        <f t="shared" si="18"/>
        <v>21934</v>
      </c>
      <c r="AB52" s="27">
        <f t="shared" si="21"/>
        <v>169769.16</v>
      </c>
      <c r="AC52" s="26">
        <f>'[1]сельское хозяйство (2014-2016)'!BG45</f>
        <v>0.27</v>
      </c>
      <c r="AD52" s="26">
        <f t="shared" si="2"/>
        <v>21934</v>
      </c>
      <c r="AE52" s="27">
        <f t="shared" si="19"/>
        <v>5922.18</v>
      </c>
      <c r="AF52" s="41">
        <f t="shared" si="22"/>
        <v>31.024000000000004</v>
      </c>
      <c r="AG52" s="42">
        <f t="shared" si="0"/>
        <v>682908.76400000008</v>
      </c>
      <c r="AH52" s="43">
        <f t="shared" si="20"/>
        <v>31.024000000000004</v>
      </c>
      <c r="AI52" s="39">
        <f>[1]сравнительный!C95</f>
        <v>31.024000000000001</v>
      </c>
      <c r="AJ52" s="47">
        <f t="shared" si="1"/>
        <v>0</v>
      </c>
      <c r="AK52" s="3"/>
      <c r="AL52" s="3"/>
      <c r="AM52" s="3"/>
      <c r="AN52" s="3"/>
      <c r="AO52" s="3"/>
    </row>
    <row r="53" spans="1:41" ht="15" x14ac:dyDescent="0.25">
      <c r="A53" s="45" t="s">
        <v>24</v>
      </c>
      <c r="B53" s="26">
        <f>'[1]сельское хозяйство (2014-2016)'!E46</f>
        <v>0.56699999999999995</v>
      </c>
      <c r="C53" s="26">
        <v>21934</v>
      </c>
      <c r="D53" s="27">
        <f t="shared" si="3"/>
        <v>12436.578</v>
      </c>
      <c r="E53" s="26">
        <f>'[1]сельское хозяйство (2014-2016)'!K46</f>
        <v>0</v>
      </c>
      <c r="F53" s="26">
        <f t="shared" si="4"/>
        <v>21934</v>
      </c>
      <c r="G53" s="27">
        <f t="shared" si="5"/>
        <v>0</v>
      </c>
      <c r="H53" s="26">
        <f>'[1]сельское хозяйство (2014-2016)'!Q46</f>
        <v>0</v>
      </c>
      <c r="I53" s="26">
        <f t="shared" si="6"/>
        <v>21934</v>
      </c>
      <c r="J53" s="27">
        <f t="shared" si="7"/>
        <v>0</v>
      </c>
      <c r="K53" s="26">
        <f>'[1]сельское хозяйство (2014-2016)'!W46</f>
        <v>0</v>
      </c>
      <c r="L53" s="26">
        <f t="shared" si="8"/>
        <v>21934</v>
      </c>
      <c r="M53" s="27">
        <f t="shared" si="9"/>
        <v>0</v>
      </c>
      <c r="N53" s="26">
        <f>'[1]сельское хозяйство (2014-2016)'!AC46</f>
        <v>0</v>
      </c>
      <c r="O53" s="26">
        <f t="shared" si="10"/>
        <v>21934</v>
      </c>
      <c r="P53" s="27">
        <f t="shared" si="11"/>
        <v>0</v>
      </c>
      <c r="Q53" s="26">
        <f>'[1]сельское хозяйство (2014-2016)'!AI46</f>
        <v>0.27800000000000002</v>
      </c>
      <c r="R53" s="26">
        <v>23000</v>
      </c>
      <c r="S53" s="27">
        <f t="shared" si="13"/>
        <v>6394.0000000000009</v>
      </c>
      <c r="T53" s="26">
        <f>'[1]сельское хозяйство (2014-2016)'!AO46</f>
        <v>0</v>
      </c>
      <c r="U53" s="26">
        <f t="shared" si="14"/>
        <v>21934</v>
      </c>
      <c r="V53" s="27">
        <f t="shared" si="15"/>
        <v>0</v>
      </c>
      <c r="W53" s="26">
        <f>'[1]сельское хозяйство (2014-2016)'!AU46</f>
        <v>1.665</v>
      </c>
      <c r="X53" s="26">
        <f t="shared" si="16"/>
        <v>21934</v>
      </c>
      <c r="Y53" s="27">
        <f t="shared" si="17"/>
        <v>36520.11</v>
      </c>
      <c r="Z53" s="26">
        <f>'[1]сельское хозяйство (2014-2016)'!BA46</f>
        <v>5.59</v>
      </c>
      <c r="AA53" s="26">
        <f t="shared" si="18"/>
        <v>21934</v>
      </c>
      <c r="AB53" s="27">
        <f t="shared" si="21"/>
        <v>122611.06</v>
      </c>
      <c r="AC53" s="26">
        <f>'[1]сельское хозяйство (2014-2016)'!BG46</f>
        <v>0</v>
      </c>
      <c r="AD53" s="26">
        <f>C53</f>
        <v>21934</v>
      </c>
      <c r="AE53" s="27">
        <f t="shared" si="19"/>
        <v>0</v>
      </c>
      <c r="AF53" s="41">
        <f t="shared" si="22"/>
        <v>8.1</v>
      </c>
      <c r="AG53" s="42">
        <f t="shared" si="0"/>
        <v>177961.74799999999</v>
      </c>
      <c r="AH53" s="43">
        <f t="shared" si="20"/>
        <v>8.1</v>
      </c>
      <c r="AI53" s="39">
        <f>[1]сравнительный!C96</f>
        <v>8.1</v>
      </c>
      <c r="AJ53" s="47">
        <f t="shared" si="1"/>
        <v>0</v>
      </c>
      <c r="AK53" s="3"/>
      <c r="AL53" s="3"/>
      <c r="AM53" s="3"/>
      <c r="AN53" s="3"/>
      <c r="AO53" s="3"/>
    </row>
    <row r="54" spans="1:41" ht="30" x14ac:dyDescent="0.25">
      <c r="A54" s="45" t="s">
        <v>25</v>
      </c>
      <c r="B54" s="26">
        <f>'[1]сельское хозяйство (2014-2016)'!E47</f>
        <v>2.6</v>
      </c>
      <c r="C54" s="26">
        <v>21934</v>
      </c>
      <c r="D54" s="27">
        <f t="shared" si="3"/>
        <v>57028.4</v>
      </c>
      <c r="E54" s="26">
        <f>'[1]сельское хозяйство (2014-2016)'!K47</f>
        <v>0.3</v>
      </c>
      <c r="F54" s="26">
        <f t="shared" si="4"/>
        <v>21934</v>
      </c>
      <c r="G54" s="27">
        <f t="shared" si="5"/>
        <v>6580.2</v>
      </c>
      <c r="H54" s="26">
        <f>'[1]сельское хозяйство (2014-2016)'!Q47</f>
        <v>0</v>
      </c>
      <c r="I54" s="26">
        <f t="shared" si="6"/>
        <v>21934</v>
      </c>
      <c r="J54" s="27">
        <f t="shared" si="7"/>
        <v>0</v>
      </c>
      <c r="K54" s="26">
        <f>'[1]сельское хозяйство (2014-2016)'!W47</f>
        <v>0</v>
      </c>
      <c r="L54" s="26">
        <f t="shared" si="8"/>
        <v>21934</v>
      </c>
      <c r="M54" s="27">
        <f t="shared" si="9"/>
        <v>0</v>
      </c>
      <c r="N54" s="26">
        <f>'[1]сельское хозяйство (2014-2016)'!AC47</f>
        <v>0.9</v>
      </c>
      <c r="O54" s="26">
        <f t="shared" si="10"/>
        <v>21934</v>
      </c>
      <c r="P54" s="27">
        <f t="shared" si="11"/>
        <v>19740.600000000002</v>
      </c>
      <c r="Q54" s="26">
        <f>'[1]сельское хозяйство (2014-2016)'!AI47</f>
        <v>0.5</v>
      </c>
      <c r="R54" s="26">
        <v>23000</v>
      </c>
      <c r="S54" s="27">
        <f t="shared" si="13"/>
        <v>11500</v>
      </c>
      <c r="T54" s="26">
        <f>'[1]сельское хозяйство (2014-2016)'!AO47</f>
        <v>1.6</v>
      </c>
      <c r="U54" s="26">
        <f t="shared" si="14"/>
        <v>21934</v>
      </c>
      <c r="V54" s="27">
        <f t="shared" si="15"/>
        <v>35094.400000000001</v>
      </c>
      <c r="W54" s="26">
        <f>'[1]сельское хозяйство (2014-2016)'!AU47</f>
        <v>0.7</v>
      </c>
      <c r="X54" s="26">
        <f t="shared" si="16"/>
        <v>21934</v>
      </c>
      <c r="Y54" s="27">
        <f t="shared" si="17"/>
        <v>15353.8</v>
      </c>
      <c r="Z54" s="26">
        <f>'[1]сельское хозяйство (2014-2016)'!BA47</f>
        <v>0</v>
      </c>
      <c r="AA54" s="26">
        <f t="shared" si="18"/>
        <v>21934</v>
      </c>
      <c r="AB54" s="27">
        <f t="shared" si="21"/>
        <v>0</v>
      </c>
      <c r="AC54" s="26">
        <f>'[1]сельское хозяйство (2014-2016)'!BG47</f>
        <v>0</v>
      </c>
      <c r="AD54" s="26">
        <f t="shared" si="2"/>
        <v>21934</v>
      </c>
      <c r="AE54" s="27">
        <f t="shared" si="19"/>
        <v>0</v>
      </c>
      <c r="AF54" s="41">
        <f t="shared" si="22"/>
        <v>6.6000000000000005</v>
      </c>
      <c r="AG54" s="42">
        <f t="shared" si="0"/>
        <v>145297.4</v>
      </c>
      <c r="AH54" s="43">
        <f t="shared" si="20"/>
        <v>6.6000000000000005</v>
      </c>
      <c r="AI54" s="39">
        <f>[1]сравнительный!C97</f>
        <v>6.6</v>
      </c>
      <c r="AJ54" s="47">
        <f t="shared" si="1"/>
        <v>0</v>
      </c>
      <c r="AK54" s="3"/>
      <c r="AL54" s="3"/>
      <c r="AM54" s="3"/>
      <c r="AN54" s="3"/>
      <c r="AO54" s="3"/>
    </row>
    <row r="55" spans="1:41" ht="15" x14ac:dyDescent="0.25">
      <c r="A55" s="45" t="s">
        <v>33</v>
      </c>
      <c r="B55" s="26">
        <f>'[1]сельское хозяйство (2014-2016)'!E48</f>
        <v>1.1000000000000001</v>
      </c>
      <c r="C55" s="26">
        <v>24150</v>
      </c>
      <c r="D55" s="27">
        <f t="shared" si="3"/>
        <v>26565.000000000004</v>
      </c>
      <c r="E55" s="26">
        <f>'[1]сельское хозяйство (2014-2016)'!K48</f>
        <v>1.5</v>
      </c>
      <c r="F55" s="26">
        <f t="shared" si="4"/>
        <v>24150</v>
      </c>
      <c r="G55" s="27">
        <f t="shared" si="5"/>
        <v>36225</v>
      </c>
      <c r="H55" s="26">
        <f>'[1]сельское хозяйство (2014-2016)'!Q48</f>
        <v>1.1000000000000001</v>
      </c>
      <c r="I55" s="26">
        <f t="shared" si="6"/>
        <v>24150</v>
      </c>
      <c r="J55" s="27">
        <f t="shared" si="7"/>
        <v>26565.000000000004</v>
      </c>
      <c r="K55" s="26">
        <f>'[1]сельское хозяйство (2014-2016)'!W48</f>
        <v>1.986</v>
      </c>
      <c r="L55" s="26">
        <f t="shared" si="8"/>
        <v>24150</v>
      </c>
      <c r="M55" s="27">
        <f t="shared" si="9"/>
        <v>47961.9</v>
      </c>
      <c r="N55" s="26">
        <f>'[1]сельское хозяйство (2014-2016)'!AC48</f>
        <v>2.3879999999999999</v>
      </c>
      <c r="O55" s="26">
        <f t="shared" si="10"/>
        <v>24150</v>
      </c>
      <c r="P55" s="27">
        <f t="shared" si="11"/>
        <v>57670.2</v>
      </c>
      <c r="Q55" s="26">
        <f>'[1]сельское хозяйство (2014-2016)'!AI48</f>
        <v>1.5</v>
      </c>
      <c r="R55" s="26">
        <v>23000</v>
      </c>
      <c r="S55" s="27">
        <f t="shared" si="13"/>
        <v>34500</v>
      </c>
      <c r="T55" s="26">
        <f>'[1]сельское хозяйство (2014-2016)'!AO48</f>
        <v>1.7</v>
      </c>
      <c r="U55" s="26">
        <f t="shared" si="14"/>
        <v>24150</v>
      </c>
      <c r="V55" s="27">
        <f t="shared" si="15"/>
        <v>41055</v>
      </c>
      <c r="W55" s="26">
        <f>'[1]сельское хозяйство (2014-2016)'!AU48</f>
        <v>2.63</v>
      </c>
      <c r="X55" s="26">
        <f t="shared" si="16"/>
        <v>24150</v>
      </c>
      <c r="Y55" s="27">
        <f t="shared" si="17"/>
        <v>63514.5</v>
      </c>
      <c r="Z55" s="26">
        <f>'[1]сельское хозяйство (2014-2016)'!BA48</f>
        <v>2.15</v>
      </c>
      <c r="AA55" s="26">
        <f t="shared" si="18"/>
        <v>24150</v>
      </c>
      <c r="AB55" s="27">
        <f t="shared" si="21"/>
        <v>51922.5</v>
      </c>
      <c r="AC55" s="26">
        <f>'[1]сельское хозяйство (2014-2016)'!BG48</f>
        <v>0.27</v>
      </c>
      <c r="AD55" s="26">
        <f t="shared" si="2"/>
        <v>24150</v>
      </c>
      <c r="AE55" s="27">
        <f t="shared" si="19"/>
        <v>6520.5</v>
      </c>
      <c r="AF55" s="41">
        <f t="shared" si="22"/>
        <v>16.323999999999998</v>
      </c>
      <c r="AG55" s="42">
        <f t="shared" si="0"/>
        <v>392499.6</v>
      </c>
      <c r="AH55" s="43">
        <f t="shared" si="20"/>
        <v>16.323999999999998</v>
      </c>
      <c r="AI55" s="39">
        <f>[1]сравнительный!C98</f>
        <v>16.324000000000002</v>
      </c>
      <c r="AJ55" s="47">
        <f t="shared" si="1"/>
        <v>0</v>
      </c>
      <c r="AK55" s="3"/>
      <c r="AL55" s="3"/>
      <c r="AM55" s="3"/>
      <c r="AN55" s="3"/>
      <c r="AO55" s="3"/>
    </row>
    <row r="56" spans="1:41" ht="15" x14ac:dyDescent="0.25">
      <c r="A56" s="49" t="s">
        <v>42</v>
      </c>
      <c r="B56" s="26">
        <f>'[1]сельское хозяйство (2014-2016)'!E49</f>
        <v>1000</v>
      </c>
      <c r="C56" s="26">
        <v>3.5</v>
      </c>
      <c r="D56" s="27">
        <f t="shared" si="3"/>
        <v>3500</v>
      </c>
      <c r="E56" s="26">
        <f>'[1]сельское хозяйство (2014-2016)'!K49</f>
        <v>4250</v>
      </c>
      <c r="F56" s="26">
        <f>C56</f>
        <v>3.5</v>
      </c>
      <c r="G56" s="27">
        <f t="shared" si="5"/>
        <v>14875</v>
      </c>
      <c r="H56" s="26">
        <f>'[1]сельское хозяйство (2014-2016)'!Q49</f>
        <v>5600</v>
      </c>
      <c r="I56" s="26">
        <f t="shared" si="6"/>
        <v>3.5</v>
      </c>
      <c r="J56" s="27">
        <f t="shared" si="7"/>
        <v>19600</v>
      </c>
      <c r="K56" s="26">
        <f>'[1]сельское хозяйство (2014-2016)'!W49</f>
        <v>3600</v>
      </c>
      <c r="L56" s="26">
        <f t="shared" si="8"/>
        <v>3.5</v>
      </c>
      <c r="M56" s="27">
        <f t="shared" si="9"/>
        <v>12600</v>
      </c>
      <c r="N56" s="26">
        <f>'[1]сельское хозяйство (2014-2016)'!AC49</f>
        <v>3000</v>
      </c>
      <c r="O56" s="26">
        <f t="shared" si="10"/>
        <v>3.5</v>
      </c>
      <c r="P56" s="27">
        <f t="shared" si="11"/>
        <v>10500</v>
      </c>
      <c r="Q56" s="26">
        <f>'[1]сельское хозяйство (2014-2016)'!AI49</f>
        <v>1700</v>
      </c>
      <c r="R56" s="26">
        <f t="shared" si="12"/>
        <v>3.5</v>
      </c>
      <c r="S56" s="27">
        <f t="shared" si="13"/>
        <v>5950</v>
      </c>
      <c r="T56" s="26">
        <f>'[1]сельское хозяйство (2014-2016)'!AO49</f>
        <v>1600</v>
      </c>
      <c r="U56" s="26">
        <f t="shared" si="14"/>
        <v>3.5</v>
      </c>
      <c r="V56" s="27">
        <f t="shared" si="15"/>
        <v>5600</v>
      </c>
      <c r="W56" s="26">
        <f>'[1]сельское хозяйство (2014-2016)'!AU49</f>
        <v>2550</v>
      </c>
      <c r="X56" s="26">
        <f t="shared" si="16"/>
        <v>3.5</v>
      </c>
      <c r="Y56" s="27">
        <f t="shared" si="17"/>
        <v>8925</v>
      </c>
      <c r="Z56" s="26">
        <f>'[1]сельское хозяйство (2014-2016)'!BA49</f>
        <v>1000</v>
      </c>
      <c r="AA56" s="26">
        <f t="shared" si="18"/>
        <v>3.5</v>
      </c>
      <c r="AB56" s="27">
        <f t="shared" si="21"/>
        <v>3500</v>
      </c>
      <c r="AC56" s="26">
        <f>'[1]сельское хозяйство (2014-2016)'!BG49</f>
        <v>1100</v>
      </c>
      <c r="AD56" s="26">
        <f t="shared" si="2"/>
        <v>3.5</v>
      </c>
      <c r="AE56" s="27">
        <f t="shared" si="19"/>
        <v>3850</v>
      </c>
      <c r="AF56" s="41">
        <f t="shared" si="22"/>
        <v>25400</v>
      </c>
      <c r="AG56" s="42">
        <f t="shared" si="0"/>
        <v>88900</v>
      </c>
      <c r="AH56" s="43">
        <f t="shared" si="20"/>
        <v>25400</v>
      </c>
      <c r="AI56" s="39">
        <f>[1]сравнительный!C99</f>
        <v>25400</v>
      </c>
      <c r="AJ56" s="47">
        <f t="shared" si="1"/>
        <v>0</v>
      </c>
      <c r="AK56" s="3"/>
      <c r="AL56" s="3"/>
      <c r="AM56" s="3"/>
      <c r="AN56" s="3"/>
      <c r="AO56" s="3"/>
    </row>
    <row r="57" spans="1:41" ht="15" x14ac:dyDescent="0.25">
      <c r="A57" s="45" t="s">
        <v>24</v>
      </c>
      <c r="B57" s="26">
        <f>'[1]сельское хозяйство (2014-2016)'!E50</f>
        <v>0</v>
      </c>
      <c r="C57" s="26">
        <v>3.5</v>
      </c>
      <c r="D57" s="27">
        <f t="shared" si="3"/>
        <v>0</v>
      </c>
      <c r="E57" s="26">
        <f>'[1]сельское хозяйство (2014-2016)'!K50</f>
        <v>0</v>
      </c>
      <c r="F57" s="26">
        <f t="shared" si="4"/>
        <v>3.5</v>
      </c>
      <c r="G57" s="27">
        <f t="shared" si="5"/>
        <v>0</v>
      </c>
      <c r="H57" s="26">
        <f>'[1]сельское хозяйство (2014-2016)'!Q50</f>
        <v>0</v>
      </c>
      <c r="I57" s="26">
        <f t="shared" si="6"/>
        <v>3.5</v>
      </c>
      <c r="J57" s="27">
        <f t="shared" si="7"/>
        <v>0</v>
      </c>
      <c r="K57" s="26">
        <f>'[1]сельское хозяйство (2014-2016)'!W50</f>
        <v>0</v>
      </c>
      <c r="L57" s="26">
        <f t="shared" si="8"/>
        <v>3.5</v>
      </c>
      <c r="M57" s="27">
        <f t="shared" si="9"/>
        <v>0</v>
      </c>
      <c r="N57" s="26">
        <f>'[1]сельское хозяйство (2014-2016)'!AC50</f>
        <v>0</v>
      </c>
      <c r="O57" s="26">
        <f t="shared" si="10"/>
        <v>3.5</v>
      </c>
      <c r="P57" s="27">
        <f t="shared" si="11"/>
        <v>0</v>
      </c>
      <c r="Q57" s="26">
        <f>'[1]сельское хозяйство (2014-2016)'!AI50</f>
        <v>0</v>
      </c>
      <c r="R57" s="26">
        <f t="shared" si="12"/>
        <v>3.5</v>
      </c>
      <c r="S57" s="27">
        <f t="shared" si="13"/>
        <v>0</v>
      </c>
      <c r="T57" s="26">
        <f>'[1]сельское хозяйство (2014-2016)'!AO50</f>
        <v>0</v>
      </c>
      <c r="U57" s="26">
        <f t="shared" si="14"/>
        <v>3.5</v>
      </c>
      <c r="V57" s="27">
        <f t="shared" si="15"/>
        <v>0</v>
      </c>
      <c r="W57" s="26">
        <f>'[1]сельское хозяйство (2014-2016)'!AU50</f>
        <v>0</v>
      </c>
      <c r="X57" s="26">
        <f t="shared" si="16"/>
        <v>3.5</v>
      </c>
      <c r="Y57" s="27">
        <f t="shared" si="17"/>
        <v>0</v>
      </c>
      <c r="Z57" s="26">
        <f>'[1]сельское хозяйство (2014-2016)'!BA50</f>
        <v>0</v>
      </c>
      <c r="AA57" s="26">
        <f t="shared" si="18"/>
        <v>3.5</v>
      </c>
      <c r="AB57" s="27">
        <f t="shared" si="21"/>
        <v>0</v>
      </c>
      <c r="AC57" s="26">
        <f>'[1]сельское хозяйство (2014-2016)'!BG50</f>
        <v>0</v>
      </c>
      <c r="AD57" s="26">
        <f>C57</f>
        <v>3.5</v>
      </c>
      <c r="AE57" s="27">
        <f t="shared" si="19"/>
        <v>0</v>
      </c>
      <c r="AF57" s="41">
        <f t="shared" si="22"/>
        <v>0</v>
      </c>
      <c r="AG57" s="42">
        <f t="shared" si="0"/>
        <v>0</v>
      </c>
      <c r="AH57" s="43">
        <f t="shared" si="20"/>
        <v>0</v>
      </c>
      <c r="AI57" s="39">
        <f>[1]сравнительный!C100</f>
        <v>0</v>
      </c>
      <c r="AJ57" s="47">
        <f t="shared" si="1"/>
        <v>0</v>
      </c>
      <c r="AK57" s="3"/>
      <c r="AL57" s="3"/>
      <c r="AM57" s="3"/>
      <c r="AN57" s="3"/>
      <c r="AO57" s="3"/>
    </row>
    <row r="58" spans="1:41" ht="30" x14ac:dyDescent="0.25">
      <c r="A58" s="45" t="s">
        <v>25</v>
      </c>
      <c r="B58" s="26">
        <f>'[1]сельское хозяйство (2014-2016)'!E51</f>
        <v>0</v>
      </c>
      <c r="C58" s="26">
        <v>3.5</v>
      </c>
      <c r="D58" s="27">
        <f t="shared" si="3"/>
        <v>0</v>
      </c>
      <c r="E58" s="26">
        <f>'[1]сельское хозяйство (2014-2016)'!K51</f>
        <v>0</v>
      </c>
      <c r="F58" s="26">
        <f t="shared" si="4"/>
        <v>3.5</v>
      </c>
      <c r="G58" s="27">
        <f t="shared" si="5"/>
        <v>0</v>
      </c>
      <c r="H58" s="26">
        <f>'[1]сельское хозяйство (2014-2016)'!Q51</f>
        <v>1800</v>
      </c>
      <c r="I58" s="26">
        <f t="shared" si="6"/>
        <v>3.5</v>
      </c>
      <c r="J58" s="27">
        <f t="shared" si="7"/>
        <v>6300</v>
      </c>
      <c r="K58" s="26">
        <f>'[1]сельское хозяйство (2014-2016)'!W51</f>
        <v>0</v>
      </c>
      <c r="L58" s="26">
        <f t="shared" si="8"/>
        <v>3.5</v>
      </c>
      <c r="M58" s="27">
        <f t="shared" si="9"/>
        <v>0</v>
      </c>
      <c r="N58" s="26">
        <f>'[1]сельское хозяйство (2014-2016)'!AC51</f>
        <v>0</v>
      </c>
      <c r="O58" s="26">
        <f t="shared" si="10"/>
        <v>3.5</v>
      </c>
      <c r="P58" s="27">
        <f t="shared" si="11"/>
        <v>0</v>
      </c>
      <c r="Q58" s="26">
        <f>'[1]сельское хозяйство (2014-2016)'!AI51</f>
        <v>0</v>
      </c>
      <c r="R58" s="26">
        <f t="shared" si="12"/>
        <v>3.5</v>
      </c>
      <c r="S58" s="27">
        <f t="shared" si="13"/>
        <v>0</v>
      </c>
      <c r="T58" s="26">
        <f>'[1]сельское хозяйство (2014-2016)'!AO51</f>
        <v>0</v>
      </c>
      <c r="U58" s="26">
        <f t="shared" si="14"/>
        <v>3.5</v>
      </c>
      <c r="V58" s="27">
        <f t="shared" si="15"/>
        <v>0</v>
      </c>
      <c r="W58" s="26">
        <f>'[1]сельское хозяйство (2014-2016)'!AU51</f>
        <v>0</v>
      </c>
      <c r="X58" s="26">
        <f t="shared" si="16"/>
        <v>3.5</v>
      </c>
      <c r="Y58" s="27">
        <f t="shared" si="17"/>
        <v>0</v>
      </c>
      <c r="Z58" s="26">
        <f>'[1]сельское хозяйство (2014-2016)'!BA51</f>
        <v>0</v>
      </c>
      <c r="AA58" s="26">
        <f t="shared" si="18"/>
        <v>3.5</v>
      </c>
      <c r="AB58" s="27">
        <f t="shared" si="21"/>
        <v>0</v>
      </c>
      <c r="AC58" s="26">
        <f>'[1]сельское хозяйство (2014-2016)'!BG51</f>
        <v>0</v>
      </c>
      <c r="AD58" s="26">
        <f t="shared" si="2"/>
        <v>3.5</v>
      </c>
      <c r="AE58" s="27">
        <f t="shared" si="19"/>
        <v>0</v>
      </c>
      <c r="AF58" s="41">
        <f t="shared" si="22"/>
        <v>1800</v>
      </c>
      <c r="AG58" s="42">
        <f t="shared" si="0"/>
        <v>6300</v>
      </c>
      <c r="AH58" s="43">
        <f t="shared" si="20"/>
        <v>1800</v>
      </c>
      <c r="AI58" s="39">
        <f>[1]сравнительный!C101</f>
        <v>1800</v>
      </c>
      <c r="AJ58" s="47">
        <f t="shared" si="1"/>
        <v>0</v>
      </c>
      <c r="AK58" s="3"/>
      <c r="AL58" s="3"/>
      <c r="AM58" s="3"/>
      <c r="AN58" s="3"/>
      <c r="AO58" s="3"/>
    </row>
    <row r="59" spans="1:41" ht="15" x14ac:dyDescent="0.25">
      <c r="A59" s="45" t="s">
        <v>33</v>
      </c>
      <c r="B59" s="26">
        <f>'[1]сельское хозяйство (2014-2016)'!E52</f>
        <v>1000</v>
      </c>
      <c r="C59" s="26">
        <v>3.5</v>
      </c>
      <c r="D59" s="27">
        <f t="shared" si="3"/>
        <v>3500</v>
      </c>
      <c r="E59" s="26">
        <f>'[1]сельское хозяйство (2014-2016)'!K52</f>
        <v>4250</v>
      </c>
      <c r="F59" s="26">
        <f t="shared" si="4"/>
        <v>3.5</v>
      </c>
      <c r="G59" s="27">
        <f t="shared" si="5"/>
        <v>14875</v>
      </c>
      <c r="H59" s="26">
        <f>'[1]сельское хозяйство (2014-2016)'!Q52</f>
        <v>3800</v>
      </c>
      <c r="I59" s="26">
        <f t="shared" si="6"/>
        <v>3.5</v>
      </c>
      <c r="J59" s="27">
        <f t="shared" si="7"/>
        <v>13300</v>
      </c>
      <c r="K59" s="26">
        <f>'[1]сельское хозяйство (2014-2016)'!W52</f>
        <v>3600</v>
      </c>
      <c r="L59" s="26">
        <f t="shared" si="8"/>
        <v>3.5</v>
      </c>
      <c r="M59" s="27">
        <f t="shared" si="9"/>
        <v>12600</v>
      </c>
      <c r="N59" s="26">
        <f>'[1]сельское хозяйство (2014-2016)'!AC52</f>
        <v>3000</v>
      </c>
      <c r="O59" s="26">
        <f t="shared" si="10"/>
        <v>3.5</v>
      </c>
      <c r="P59" s="27">
        <f t="shared" si="11"/>
        <v>10500</v>
      </c>
      <c r="Q59" s="26">
        <f>'[1]сельское хозяйство (2014-2016)'!AI52</f>
        <v>1700</v>
      </c>
      <c r="R59" s="26">
        <f t="shared" si="12"/>
        <v>3.5</v>
      </c>
      <c r="S59" s="27">
        <f t="shared" si="13"/>
        <v>5950</v>
      </c>
      <c r="T59" s="26">
        <f>'[1]сельское хозяйство (2014-2016)'!AO52</f>
        <v>1600</v>
      </c>
      <c r="U59" s="26">
        <f t="shared" si="14"/>
        <v>3.5</v>
      </c>
      <c r="V59" s="27">
        <f t="shared" si="15"/>
        <v>5600</v>
      </c>
      <c r="W59" s="26">
        <f>'[1]сельское хозяйство (2014-2016)'!AU52</f>
        <v>2550</v>
      </c>
      <c r="X59" s="26">
        <f t="shared" si="16"/>
        <v>3.5</v>
      </c>
      <c r="Y59" s="27">
        <f t="shared" si="17"/>
        <v>8925</v>
      </c>
      <c r="Z59" s="26">
        <f>'[1]сельское хозяйство (2014-2016)'!BA52</f>
        <v>1000</v>
      </c>
      <c r="AA59" s="26">
        <f t="shared" si="18"/>
        <v>3.5</v>
      </c>
      <c r="AB59" s="27">
        <f t="shared" si="21"/>
        <v>3500</v>
      </c>
      <c r="AC59" s="26">
        <f>'[1]сельское хозяйство (2014-2016)'!BG52</f>
        <v>1100</v>
      </c>
      <c r="AD59" s="26">
        <f t="shared" si="2"/>
        <v>3.5</v>
      </c>
      <c r="AE59" s="27">
        <f t="shared" si="19"/>
        <v>3850</v>
      </c>
      <c r="AF59" s="41">
        <f t="shared" si="22"/>
        <v>23600</v>
      </c>
      <c r="AG59" s="42">
        <f t="shared" si="0"/>
        <v>82600</v>
      </c>
      <c r="AH59" s="43">
        <f t="shared" si="20"/>
        <v>23600</v>
      </c>
      <c r="AI59" s="39">
        <f>[1]сравнительный!C102</f>
        <v>23600</v>
      </c>
      <c r="AJ59" s="47">
        <f t="shared" si="1"/>
        <v>0</v>
      </c>
      <c r="AK59" s="3"/>
      <c r="AL59" s="3"/>
      <c r="AM59" s="3"/>
      <c r="AN59" s="3"/>
      <c r="AO59" s="3"/>
    </row>
    <row r="60" spans="1:41" s="3" customFormat="1" ht="27.75" customHeight="1" x14ac:dyDescent="0.25">
      <c r="A60" s="40" t="s">
        <v>43</v>
      </c>
      <c r="B60" s="26">
        <f>'[1]сельское хозяйство (2014-2016)'!E53</f>
        <v>0.05</v>
      </c>
      <c r="C60" s="26">
        <v>90000</v>
      </c>
      <c r="D60" s="27">
        <f t="shared" si="3"/>
        <v>4500</v>
      </c>
      <c r="E60" s="26">
        <f>'[1]сельское хозяйство (2014-2016)'!K53</f>
        <v>0.47699999999999998</v>
      </c>
      <c r="F60" s="26">
        <f t="shared" si="4"/>
        <v>90000</v>
      </c>
      <c r="G60" s="27">
        <f t="shared" si="5"/>
        <v>42930</v>
      </c>
      <c r="H60" s="26">
        <f>'[1]сельское хозяйство (2014-2016)'!Q53</f>
        <v>0.223</v>
      </c>
      <c r="I60" s="26">
        <f t="shared" si="6"/>
        <v>90000</v>
      </c>
      <c r="J60" s="27">
        <f t="shared" si="7"/>
        <v>20070</v>
      </c>
      <c r="K60" s="26">
        <f>'[1]сельское хозяйство (2014-2016)'!W53</f>
        <v>0.02</v>
      </c>
      <c r="L60" s="26">
        <f t="shared" si="8"/>
        <v>90000</v>
      </c>
      <c r="M60" s="27">
        <f t="shared" si="9"/>
        <v>1800</v>
      </c>
      <c r="N60" s="26">
        <f>'[1]сельское хозяйство (2014-2016)'!AC53</f>
        <v>0.1</v>
      </c>
      <c r="O60" s="26">
        <f t="shared" si="10"/>
        <v>90000</v>
      </c>
      <c r="P60" s="27">
        <f t="shared" si="11"/>
        <v>9000</v>
      </c>
      <c r="Q60" s="26">
        <f>'[1]сельское хозяйство (2014-2016)'!AI53</f>
        <v>0</v>
      </c>
      <c r="R60" s="26">
        <f t="shared" si="12"/>
        <v>90000</v>
      </c>
      <c r="S60" s="27">
        <f t="shared" si="13"/>
        <v>0</v>
      </c>
      <c r="T60" s="26">
        <f>'[1]сельское хозяйство (2014-2016)'!AO53</f>
        <v>0</v>
      </c>
      <c r="U60" s="26">
        <f t="shared" si="14"/>
        <v>90000</v>
      </c>
      <c r="V60" s="27">
        <f t="shared" si="15"/>
        <v>0</v>
      </c>
      <c r="W60" s="26">
        <f>'[1]сельское хозяйство (2014-2016)'!AU53</f>
        <v>1.2999999999999999E-2</v>
      </c>
      <c r="X60" s="26">
        <f t="shared" si="16"/>
        <v>90000</v>
      </c>
      <c r="Y60" s="27">
        <f t="shared" si="17"/>
        <v>1170</v>
      </c>
      <c r="Z60" s="26">
        <f>'[1]сельское хозяйство (2014-2016)'!BA53</f>
        <v>0</v>
      </c>
      <c r="AA60" s="26">
        <f t="shared" si="18"/>
        <v>90000</v>
      </c>
      <c r="AB60" s="27">
        <f t="shared" si="21"/>
        <v>0</v>
      </c>
      <c r="AC60" s="26">
        <f>'[1]сельское хозяйство (2014-2016)'!BG53</f>
        <v>0.02</v>
      </c>
      <c r="AD60" s="26">
        <f t="shared" si="2"/>
        <v>90000</v>
      </c>
      <c r="AE60" s="27">
        <f t="shared" si="19"/>
        <v>1800</v>
      </c>
      <c r="AF60" s="41">
        <f t="shared" si="22"/>
        <v>0.90300000000000002</v>
      </c>
      <c r="AG60" s="42">
        <f t="shared" si="0"/>
        <v>81270</v>
      </c>
      <c r="AH60" s="43">
        <f t="shared" si="20"/>
        <v>0.90300000000000002</v>
      </c>
      <c r="AI60" s="51">
        <f>[1]сравнительный!C103</f>
        <v>0.90300000000000002</v>
      </c>
      <c r="AJ60" s="47">
        <f t="shared" si="1"/>
        <v>0</v>
      </c>
    </row>
    <row r="61" spans="1:41" s="3" customFormat="1" ht="15" x14ac:dyDescent="0.25">
      <c r="A61" s="45" t="s">
        <v>24</v>
      </c>
      <c r="B61" s="26">
        <f>'[1]сельское хозяйство (2014-2016)'!E54</f>
        <v>0</v>
      </c>
      <c r="C61" s="26">
        <v>90000</v>
      </c>
      <c r="D61" s="27">
        <f t="shared" si="3"/>
        <v>0</v>
      </c>
      <c r="E61" s="26">
        <f>'[1]сельское хозяйство (2014-2016)'!K54</f>
        <v>0.47699999999999998</v>
      </c>
      <c r="F61" s="26">
        <f t="shared" si="4"/>
        <v>90000</v>
      </c>
      <c r="G61" s="27">
        <f t="shared" si="5"/>
        <v>42930</v>
      </c>
      <c r="H61" s="26">
        <f>'[1]сельское хозяйство (2014-2016)'!Q54</f>
        <v>0.223</v>
      </c>
      <c r="I61" s="26">
        <f t="shared" si="6"/>
        <v>90000</v>
      </c>
      <c r="J61" s="27">
        <f t="shared" si="7"/>
        <v>20070</v>
      </c>
      <c r="K61" s="26">
        <f>'[1]сельское хозяйство (2014-2016)'!W54</f>
        <v>0</v>
      </c>
      <c r="L61" s="26">
        <f t="shared" si="8"/>
        <v>90000</v>
      </c>
      <c r="M61" s="27">
        <f t="shared" si="9"/>
        <v>0</v>
      </c>
      <c r="N61" s="26">
        <f>'[1]сельское хозяйство (2014-2016)'!AC54</f>
        <v>0</v>
      </c>
      <c r="O61" s="26">
        <f t="shared" si="10"/>
        <v>90000</v>
      </c>
      <c r="P61" s="27">
        <f t="shared" si="11"/>
        <v>0</v>
      </c>
      <c r="Q61" s="26">
        <f>'[1]сельское хозяйство (2014-2016)'!AI54</f>
        <v>0</v>
      </c>
      <c r="R61" s="26">
        <f t="shared" si="12"/>
        <v>90000</v>
      </c>
      <c r="S61" s="27">
        <f t="shared" si="13"/>
        <v>0</v>
      </c>
      <c r="T61" s="26">
        <f>'[1]сельское хозяйство (2014-2016)'!AO54</f>
        <v>0</v>
      </c>
      <c r="U61" s="26">
        <f t="shared" si="14"/>
        <v>90000</v>
      </c>
      <c r="V61" s="27">
        <f t="shared" si="15"/>
        <v>0</v>
      </c>
      <c r="W61" s="26">
        <f>'[1]сельское хозяйство (2014-2016)'!AU54</f>
        <v>1.2999999999999999E-2</v>
      </c>
      <c r="X61" s="26">
        <f t="shared" si="16"/>
        <v>90000</v>
      </c>
      <c r="Y61" s="27">
        <f t="shared" si="17"/>
        <v>1170</v>
      </c>
      <c r="Z61" s="26">
        <f>'[1]сельское хозяйство (2014-2016)'!BA54</f>
        <v>0</v>
      </c>
      <c r="AA61" s="26">
        <f t="shared" si="18"/>
        <v>90000</v>
      </c>
      <c r="AB61" s="27">
        <f t="shared" si="21"/>
        <v>0</v>
      </c>
      <c r="AC61" s="26">
        <f>'[1]сельское хозяйство (2014-2016)'!BG54</f>
        <v>0</v>
      </c>
      <c r="AD61" s="26">
        <f>C61</f>
        <v>90000</v>
      </c>
      <c r="AE61" s="27">
        <f t="shared" si="19"/>
        <v>0</v>
      </c>
      <c r="AF61" s="41">
        <f t="shared" si="22"/>
        <v>0.71299999999999997</v>
      </c>
      <c r="AG61" s="42">
        <f t="shared" si="0"/>
        <v>64170</v>
      </c>
      <c r="AH61" s="43">
        <f t="shared" si="20"/>
        <v>0.71299999999999997</v>
      </c>
      <c r="AI61" s="51">
        <f>[1]сравнительный!C104</f>
        <v>0.71299999999999997</v>
      </c>
      <c r="AJ61" s="47">
        <f t="shared" si="1"/>
        <v>0</v>
      </c>
    </row>
    <row r="62" spans="1:41" s="3" customFormat="1" ht="30" x14ac:dyDescent="0.25">
      <c r="A62" s="45" t="s">
        <v>25</v>
      </c>
      <c r="B62" s="26">
        <f>'[1]сельское хозяйство (2014-2016)'!E55</f>
        <v>0.05</v>
      </c>
      <c r="C62" s="26">
        <v>90000</v>
      </c>
      <c r="D62" s="27">
        <f t="shared" si="3"/>
        <v>4500</v>
      </c>
      <c r="E62" s="26">
        <f>'[1]сельское хозяйство (2014-2016)'!K55</f>
        <v>0</v>
      </c>
      <c r="F62" s="26">
        <f>C62</f>
        <v>90000</v>
      </c>
      <c r="G62" s="27">
        <f t="shared" si="5"/>
        <v>0</v>
      </c>
      <c r="H62" s="26">
        <f>'[1]сельское хозяйство (2014-2016)'!Q55</f>
        <v>0</v>
      </c>
      <c r="I62" s="26">
        <f t="shared" si="6"/>
        <v>90000</v>
      </c>
      <c r="J62" s="27">
        <f t="shared" si="7"/>
        <v>0</v>
      </c>
      <c r="K62" s="26">
        <f>'[1]сельское хозяйство (2014-2016)'!W55</f>
        <v>0.02</v>
      </c>
      <c r="L62" s="26">
        <f t="shared" si="8"/>
        <v>90000</v>
      </c>
      <c r="M62" s="27">
        <f t="shared" si="9"/>
        <v>1800</v>
      </c>
      <c r="N62" s="26">
        <f>'[1]сельское хозяйство (2014-2016)'!AC55</f>
        <v>0.1</v>
      </c>
      <c r="O62" s="26">
        <f t="shared" si="10"/>
        <v>90000</v>
      </c>
      <c r="P62" s="27">
        <f t="shared" si="11"/>
        <v>9000</v>
      </c>
      <c r="Q62" s="26">
        <f>'[1]сельское хозяйство (2014-2016)'!AI55</f>
        <v>0</v>
      </c>
      <c r="R62" s="26">
        <f t="shared" si="12"/>
        <v>90000</v>
      </c>
      <c r="S62" s="27">
        <f t="shared" si="13"/>
        <v>0</v>
      </c>
      <c r="T62" s="26">
        <f>'[1]сельское хозяйство (2014-2016)'!AO55</f>
        <v>0</v>
      </c>
      <c r="U62" s="26">
        <f t="shared" si="14"/>
        <v>90000</v>
      </c>
      <c r="V62" s="27">
        <f t="shared" si="15"/>
        <v>0</v>
      </c>
      <c r="W62" s="26">
        <f>'[1]сельское хозяйство (2014-2016)'!AU55</f>
        <v>0</v>
      </c>
      <c r="X62" s="26">
        <f t="shared" si="16"/>
        <v>90000</v>
      </c>
      <c r="Y62" s="27">
        <f t="shared" si="17"/>
        <v>0</v>
      </c>
      <c r="Z62" s="26">
        <f>'[1]сельское хозяйство (2014-2016)'!BA55</f>
        <v>0</v>
      </c>
      <c r="AA62" s="26">
        <f t="shared" si="18"/>
        <v>90000</v>
      </c>
      <c r="AB62" s="27">
        <f t="shared" si="21"/>
        <v>0</v>
      </c>
      <c r="AC62" s="26">
        <f>'[1]сельское хозяйство (2014-2016)'!BG55</f>
        <v>0.02</v>
      </c>
      <c r="AD62" s="26">
        <f t="shared" si="2"/>
        <v>90000</v>
      </c>
      <c r="AE62" s="27">
        <f t="shared" si="19"/>
        <v>1800</v>
      </c>
      <c r="AF62" s="41">
        <f t="shared" si="22"/>
        <v>0.19</v>
      </c>
      <c r="AG62" s="42">
        <f t="shared" si="0"/>
        <v>17100</v>
      </c>
      <c r="AH62" s="43">
        <f t="shared" si="20"/>
        <v>0.19</v>
      </c>
      <c r="AI62" s="39">
        <f>[1]сравнительный!C105</f>
        <v>0.19</v>
      </c>
      <c r="AJ62" s="47">
        <f t="shared" si="1"/>
        <v>0</v>
      </c>
    </row>
    <row r="63" spans="1:41" s="3" customFormat="1" ht="15" x14ac:dyDescent="0.25">
      <c r="A63" s="45" t="s">
        <v>33</v>
      </c>
      <c r="B63" s="26">
        <f>'[1]сельское хозяйство (2014-2016)'!E56</f>
        <v>0</v>
      </c>
      <c r="C63" s="26">
        <v>90000</v>
      </c>
      <c r="D63" s="27">
        <f t="shared" si="3"/>
        <v>0</v>
      </c>
      <c r="E63" s="26">
        <f>'[1]сельское хозяйство (2014-2016)'!K56</f>
        <v>0</v>
      </c>
      <c r="F63" s="26">
        <f t="shared" si="4"/>
        <v>90000</v>
      </c>
      <c r="G63" s="27">
        <f t="shared" si="5"/>
        <v>0</v>
      </c>
      <c r="H63" s="26">
        <f>'[1]сельское хозяйство (2014-2016)'!Q56</f>
        <v>0</v>
      </c>
      <c r="I63" s="26">
        <f t="shared" si="6"/>
        <v>90000</v>
      </c>
      <c r="J63" s="27">
        <f t="shared" si="7"/>
        <v>0</v>
      </c>
      <c r="K63" s="26">
        <f>'[1]сельское хозяйство (2014-2016)'!W56</f>
        <v>0</v>
      </c>
      <c r="L63" s="26">
        <f t="shared" si="8"/>
        <v>90000</v>
      </c>
      <c r="M63" s="27">
        <f t="shared" si="9"/>
        <v>0</v>
      </c>
      <c r="N63" s="26">
        <f>'[1]сельское хозяйство (2014-2016)'!AC56</f>
        <v>0</v>
      </c>
      <c r="O63" s="26">
        <f t="shared" si="10"/>
        <v>90000</v>
      </c>
      <c r="P63" s="27">
        <f t="shared" si="11"/>
        <v>0</v>
      </c>
      <c r="Q63" s="26">
        <f>'[1]сельское хозяйство (2014-2016)'!AI56</f>
        <v>0</v>
      </c>
      <c r="R63" s="26">
        <f t="shared" si="12"/>
        <v>90000</v>
      </c>
      <c r="S63" s="27">
        <f t="shared" si="13"/>
        <v>0</v>
      </c>
      <c r="T63" s="26">
        <f>'[1]сельское хозяйство (2014-2016)'!AO56</f>
        <v>0</v>
      </c>
      <c r="U63" s="26">
        <f t="shared" si="14"/>
        <v>90000</v>
      </c>
      <c r="V63" s="27">
        <f t="shared" si="15"/>
        <v>0</v>
      </c>
      <c r="W63" s="26">
        <f>'[1]сельское хозяйство (2014-2016)'!AU56</f>
        <v>0</v>
      </c>
      <c r="X63" s="26">
        <f t="shared" si="16"/>
        <v>90000</v>
      </c>
      <c r="Y63" s="27">
        <f t="shared" si="17"/>
        <v>0</v>
      </c>
      <c r="Z63" s="26">
        <f>'[1]сельское хозяйство (2014-2016)'!BA56</f>
        <v>0</v>
      </c>
      <c r="AA63" s="26">
        <f t="shared" si="18"/>
        <v>90000</v>
      </c>
      <c r="AB63" s="27">
        <f t="shared" si="21"/>
        <v>0</v>
      </c>
      <c r="AC63" s="26">
        <f>'[1]сельское хозяйство (2014-2016)'!BG56</f>
        <v>0</v>
      </c>
      <c r="AD63" s="26">
        <f t="shared" si="2"/>
        <v>90000</v>
      </c>
      <c r="AE63" s="27">
        <f t="shared" si="19"/>
        <v>0</v>
      </c>
      <c r="AF63" s="41">
        <f t="shared" si="22"/>
        <v>0</v>
      </c>
      <c r="AG63" s="42">
        <f t="shared" si="0"/>
        <v>0</v>
      </c>
      <c r="AH63" s="43">
        <f t="shared" si="20"/>
        <v>0</v>
      </c>
      <c r="AI63" s="39">
        <f>[1]сравнительный!C106</f>
        <v>0</v>
      </c>
      <c r="AJ63" s="47">
        <f t="shared" si="1"/>
        <v>0</v>
      </c>
    </row>
    <row r="64" spans="1:41" s="3" customFormat="1" ht="33.75" customHeight="1" x14ac:dyDescent="0.25">
      <c r="A64" s="48" t="s">
        <v>44</v>
      </c>
      <c r="B64" s="26"/>
      <c r="C64" s="26"/>
      <c r="D64" s="27"/>
      <c r="E64" s="26"/>
      <c r="F64" s="26"/>
      <c r="G64" s="27"/>
      <c r="H64" s="26"/>
      <c r="I64" s="26"/>
      <c r="J64" s="27"/>
      <c r="K64" s="26"/>
      <c r="L64" s="26"/>
      <c r="M64" s="27"/>
      <c r="N64" s="26"/>
      <c r="O64" s="26"/>
      <c r="P64" s="27"/>
      <c r="Q64" s="26"/>
      <c r="R64" s="26"/>
      <c r="S64" s="27"/>
      <c r="T64" s="26"/>
      <c r="U64" s="26"/>
      <c r="V64" s="27"/>
      <c r="W64" s="26"/>
      <c r="X64" s="26"/>
      <c r="Y64" s="27"/>
      <c r="Z64" s="26"/>
      <c r="AA64" s="26"/>
      <c r="AB64" s="27"/>
      <c r="AC64" s="26"/>
      <c r="AD64" s="26"/>
      <c r="AE64" s="27"/>
      <c r="AF64" s="41"/>
      <c r="AG64" s="42"/>
      <c r="AH64" s="43"/>
      <c r="AI64" s="39"/>
      <c r="AJ64" s="47"/>
    </row>
    <row r="65" spans="1:41" s="3" customFormat="1" ht="15" x14ac:dyDescent="0.25">
      <c r="A65" s="49" t="s">
        <v>45</v>
      </c>
      <c r="B65" s="26">
        <f>'[1]сельское хозяйство (2014-2016)'!E58</f>
        <v>1907</v>
      </c>
      <c r="C65" s="26"/>
      <c r="D65" s="52"/>
      <c r="E65" s="26">
        <f>'[1]сельское хозяйство (2014-2016)'!K58</f>
        <v>600</v>
      </c>
      <c r="F65" s="26"/>
      <c r="G65" s="52"/>
      <c r="H65" s="26">
        <f>'[1]сельское хозяйство (2014-2016)'!Q58</f>
        <v>315</v>
      </c>
      <c r="I65" s="26"/>
      <c r="J65" s="52"/>
      <c r="K65" s="26">
        <f>'[1]сельское хозяйство (2014-2016)'!W58</f>
        <v>720</v>
      </c>
      <c r="L65" s="26"/>
      <c r="M65" s="52"/>
      <c r="N65" s="26">
        <f>'[1]сельское хозяйство (2014-2016)'!AC58</f>
        <v>1177</v>
      </c>
      <c r="O65" s="26"/>
      <c r="P65" s="52"/>
      <c r="Q65" s="26">
        <f>'[1]сельское хозяйство (2014-2016)'!AI58</f>
        <v>550</v>
      </c>
      <c r="R65" s="26"/>
      <c r="S65" s="52"/>
      <c r="T65" s="26">
        <f>'[1]сельское хозяйство (2014-2016)'!AO58</f>
        <v>1280</v>
      </c>
      <c r="U65" s="26"/>
      <c r="V65" s="52"/>
      <c r="W65" s="26">
        <f>'[1]сельское хозяйство (2014-2016)'!AU58</f>
        <v>1839</v>
      </c>
      <c r="X65" s="26"/>
      <c r="Y65" s="52"/>
      <c r="Z65" s="26">
        <f>'[1]сельское хозяйство (2014-2016)'!BA58</f>
        <v>3366</v>
      </c>
      <c r="AA65" s="26"/>
      <c r="AB65" s="27"/>
      <c r="AC65" s="26">
        <f>'[1]сельское хозяйство (2014-2016)'!BG58</f>
        <v>90</v>
      </c>
      <c r="AD65" s="26"/>
      <c r="AE65" s="27"/>
      <c r="AF65" s="41">
        <f t="shared" si="22"/>
        <v>11844</v>
      </c>
      <c r="AG65" s="42"/>
      <c r="AH65" s="43">
        <f t="shared" ref="AH65:AH78" si="23">AF65</f>
        <v>11844</v>
      </c>
      <c r="AI65" s="39">
        <f>[1]сравнительный!C108</f>
        <v>11844</v>
      </c>
      <c r="AJ65" s="47">
        <f t="shared" si="1"/>
        <v>0</v>
      </c>
    </row>
    <row r="66" spans="1:41" s="3" customFormat="1" ht="15" x14ac:dyDescent="0.25">
      <c r="A66" s="45" t="s">
        <v>24</v>
      </c>
      <c r="B66" s="26">
        <f>'[1]сельское хозяйство (2014-2016)'!E59</f>
        <v>437</v>
      </c>
      <c r="C66" s="26"/>
      <c r="D66" s="27"/>
      <c r="E66" s="26">
        <f>'[1]сельское хозяйство (2014-2016)'!K59</f>
        <v>0</v>
      </c>
      <c r="F66" s="26"/>
      <c r="G66" s="27"/>
      <c r="H66" s="26">
        <f>'[1]сельское хозяйство (2014-2016)'!Q59</f>
        <v>0</v>
      </c>
      <c r="I66" s="26"/>
      <c r="J66" s="27"/>
      <c r="K66" s="26">
        <f>'[1]сельское хозяйство (2014-2016)'!W59</f>
        <v>0</v>
      </c>
      <c r="L66" s="26"/>
      <c r="M66" s="27"/>
      <c r="N66" s="26">
        <f>'[1]сельское хозяйство (2014-2016)'!AC59</f>
        <v>0</v>
      </c>
      <c r="O66" s="26"/>
      <c r="P66" s="27"/>
      <c r="Q66" s="26">
        <f>'[1]сельское хозяйство (2014-2016)'!AI59</f>
        <v>0</v>
      </c>
      <c r="R66" s="26"/>
      <c r="S66" s="27"/>
      <c r="T66" s="26">
        <f>'[1]сельское хозяйство (2014-2016)'!AO59</f>
        <v>0</v>
      </c>
      <c r="U66" s="26"/>
      <c r="V66" s="27"/>
      <c r="W66" s="26">
        <f>'[1]сельское хозяйство (2014-2016)'!AU59</f>
        <v>789</v>
      </c>
      <c r="X66" s="26"/>
      <c r="Y66" s="27"/>
      <c r="Z66" s="26">
        <f>'[1]сельское хозяйство (2014-2016)'!BA59</f>
        <v>2666</v>
      </c>
      <c r="AA66" s="26"/>
      <c r="AB66" s="27"/>
      <c r="AC66" s="26">
        <f>'[1]сельское хозяйство (2014-2016)'!BG59</f>
        <v>0</v>
      </c>
      <c r="AD66" s="26"/>
      <c r="AE66" s="27"/>
      <c r="AF66" s="41">
        <f t="shared" si="22"/>
        <v>3892</v>
      </c>
      <c r="AG66" s="42"/>
      <c r="AH66" s="43">
        <f t="shared" si="23"/>
        <v>3892</v>
      </c>
      <c r="AI66" s="39">
        <f>[1]сравнительный!C109</f>
        <v>3892</v>
      </c>
      <c r="AJ66" s="47">
        <f t="shared" si="1"/>
        <v>0</v>
      </c>
    </row>
    <row r="67" spans="1:41" s="3" customFormat="1" ht="33" customHeight="1" x14ac:dyDescent="0.25">
      <c r="A67" s="45" t="s">
        <v>25</v>
      </c>
      <c r="B67" s="26">
        <f>'[1]сельское хозяйство (2014-2016)'!E60</f>
        <v>1200</v>
      </c>
      <c r="C67" s="26"/>
      <c r="D67" s="27"/>
      <c r="E67" s="26">
        <f>'[1]сельское хозяйство (2014-2016)'!K60</f>
        <v>80</v>
      </c>
      <c r="F67" s="26"/>
      <c r="G67" s="27"/>
      <c r="H67" s="26">
        <f>'[1]сельское хозяйство (2014-2016)'!Q60</f>
        <v>0</v>
      </c>
      <c r="I67" s="26"/>
      <c r="J67" s="27"/>
      <c r="K67" s="26">
        <f>'[1]сельское хозяйство (2014-2016)'!W60</f>
        <v>0</v>
      </c>
      <c r="L67" s="26"/>
      <c r="M67" s="27"/>
      <c r="N67" s="26">
        <f>'[1]сельское хозяйство (2014-2016)'!AC60</f>
        <v>376</v>
      </c>
      <c r="O67" s="26"/>
      <c r="P67" s="27"/>
      <c r="Q67" s="26">
        <f>'[1]сельское хозяйство (2014-2016)'!AI60</f>
        <v>150</v>
      </c>
      <c r="R67" s="26"/>
      <c r="S67" s="27"/>
      <c r="T67" s="26">
        <f>'[1]сельское хозяйство (2014-2016)'!AO60</f>
        <v>750</v>
      </c>
      <c r="U67" s="26"/>
      <c r="V67" s="27"/>
      <c r="W67" s="26">
        <f>'[1]сельское хозяйство (2014-2016)'!AU60</f>
        <v>200</v>
      </c>
      <c r="X67" s="26"/>
      <c r="Y67" s="27"/>
      <c r="Z67" s="26">
        <f>'[1]сельское хозяйство (2014-2016)'!BA60</f>
        <v>0</v>
      </c>
      <c r="AA67" s="26"/>
      <c r="AB67" s="27"/>
      <c r="AC67" s="26">
        <f>'[1]сельское хозяйство (2014-2016)'!BG60</f>
        <v>0</v>
      </c>
      <c r="AD67" s="26"/>
      <c r="AE67" s="27"/>
      <c r="AF67" s="41">
        <f t="shared" si="22"/>
        <v>2756</v>
      </c>
      <c r="AG67" s="42"/>
      <c r="AH67" s="43">
        <f t="shared" si="23"/>
        <v>2756</v>
      </c>
      <c r="AI67" s="39">
        <f>[1]сравнительный!C110</f>
        <v>2756</v>
      </c>
      <c r="AJ67" s="47">
        <f t="shared" si="1"/>
        <v>0</v>
      </c>
    </row>
    <row r="68" spans="1:41" s="3" customFormat="1" ht="15" x14ac:dyDescent="0.25">
      <c r="A68" s="45" t="s">
        <v>33</v>
      </c>
      <c r="B68" s="26">
        <f>'[1]сельское хозяйство (2014-2016)'!E61</f>
        <v>270</v>
      </c>
      <c r="C68" s="26"/>
      <c r="D68" s="27"/>
      <c r="E68" s="26">
        <f>'[1]сельское хозяйство (2014-2016)'!K61</f>
        <v>520</v>
      </c>
      <c r="F68" s="26"/>
      <c r="G68" s="27"/>
      <c r="H68" s="26">
        <f>'[1]сельское хозяйство (2014-2016)'!Q61</f>
        <v>315</v>
      </c>
      <c r="I68" s="26"/>
      <c r="J68" s="27"/>
      <c r="K68" s="26">
        <f>'[1]сельское хозяйство (2014-2016)'!W61</f>
        <v>720</v>
      </c>
      <c r="L68" s="26"/>
      <c r="M68" s="27"/>
      <c r="N68" s="26">
        <f>'[1]сельское хозяйство (2014-2016)'!AC61</f>
        <v>801</v>
      </c>
      <c r="O68" s="26"/>
      <c r="P68" s="27"/>
      <c r="Q68" s="26">
        <f>'[1]сельское хозяйство (2014-2016)'!AI61</f>
        <v>400</v>
      </c>
      <c r="R68" s="26"/>
      <c r="S68" s="27"/>
      <c r="T68" s="26">
        <f>'[1]сельское хозяйство (2014-2016)'!AO61</f>
        <v>530</v>
      </c>
      <c r="U68" s="26"/>
      <c r="V68" s="27"/>
      <c r="W68" s="26">
        <f>'[1]сельское хозяйство (2014-2016)'!AU61</f>
        <v>850</v>
      </c>
      <c r="X68" s="26"/>
      <c r="Y68" s="27"/>
      <c r="Z68" s="26">
        <f>'[1]сельское хозяйство (2014-2016)'!BA61</f>
        <v>700</v>
      </c>
      <c r="AA68" s="26"/>
      <c r="AB68" s="27"/>
      <c r="AC68" s="26">
        <f>'[1]сельское хозяйство (2014-2016)'!BG61</f>
        <v>90</v>
      </c>
      <c r="AD68" s="26"/>
      <c r="AE68" s="27"/>
      <c r="AF68" s="41">
        <f t="shared" si="22"/>
        <v>5196</v>
      </c>
      <c r="AG68" s="42"/>
      <c r="AH68" s="43">
        <f t="shared" si="23"/>
        <v>5196</v>
      </c>
      <c r="AI68" s="39">
        <f>[1]сравнительный!C111</f>
        <v>5196</v>
      </c>
      <c r="AJ68" s="47">
        <f t="shared" si="1"/>
        <v>0</v>
      </c>
    </row>
    <row r="69" spans="1:41" s="3" customFormat="1" ht="30.75" customHeight="1" x14ac:dyDescent="0.25">
      <c r="A69" s="53" t="s">
        <v>46</v>
      </c>
      <c r="B69" s="26">
        <f>'[1]сельское хозяйство (2014-2016)'!E62</f>
        <v>855</v>
      </c>
      <c r="C69" s="26"/>
      <c r="D69" s="27"/>
      <c r="E69" s="26">
        <f>'[1]сельское хозяйство (2014-2016)'!K62</f>
        <v>310</v>
      </c>
      <c r="F69" s="26"/>
      <c r="G69" s="27"/>
      <c r="H69" s="26">
        <f>'[1]сельское хозяйство (2014-2016)'!Q62</f>
        <v>180</v>
      </c>
      <c r="I69" s="26"/>
      <c r="J69" s="27"/>
      <c r="K69" s="26">
        <f>'[1]сельское хозяйство (2014-2016)'!W62</f>
        <v>320</v>
      </c>
      <c r="L69" s="26"/>
      <c r="M69" s="27"/>
      <c r="N69" s="26">
        <f>'[1]сельское хозяйство (2014-2016)'!AC62</f>
        <v>567</v>
      </c>
      <c r="O69" s="26"/>
      <c r="P69" s="27"/>
      <c r="Q69" s="26">
        <f>'[1]сельское хозяйство (2014-2016)'!AI62</f>
        <v>350</v>
      </c>
      <c r="R69" s="26"/>
      <c r="S69" s="27"/>
      <c r="T69" s="26">
        <f>'[1]сельское хозяйство (2014-2016)'!AO62</f>
        <v>590</v>
      </c>
      <c r="U69" s="26"/>
      <c r="V69" s="27"/>
      <c r="W69" s="26">
        <f>'[1]сельское хозяйство (2014-2016)'!AU62</f>
        <v>940</v>
      </c>
      <c r="X69" s="26"/>
      <c r="Y69" s="27"/>
      <c r="Z69" s="26">
        <f>'[1]сельское хозяйство (2014-2016)'!BA62</f>
        <v>1480</v>
      </c>
      <c r="AA69" s="26"/>
      <c r="AB69" s="27"/>
      <c r="AC69" s="26">
        <f>'[1]сельское хозяйство (2014-2016)'!BG62</f>
        <v>45</v>
      </c>
      <c r="AD69" s="26"/>
      <c r="AE69" s="27"/>
      <c r="AF69" s="41">
        <f t="shared" si="22"/>
        <v>5637</v>
      </c>
      <c r="AG69" s="42"/>
      <c r="AH69" s="43">
        <f t="shared" si="23"/>
        <v>5637</v>
      </c>
      <c r="AI69" s="39">
        <f>[1]сравнительный!C112</f>
        <v>5637</v>
      </c>
      <c r="AJ69" s="47">
        <f t="shared" si="1"/>
        <v>0</v>
      </c>
    </row>
    <row r="70" spans="1:41" s="3" customFormat="1" ht="18.75" customHeight="1" x14ac:dyDescent="0.25">
      <c r="A70" s="54" t="s">
        <v>24</v>
      </c>
      <c r="B70" s="26">
        <f>'[1]сельское хозяйство (2014-2016)'!E63</f>
        <v>170</v>
      </c>
      <c r="C70" s="26"/>
      <c r="D70" s="27"/>
      <c r="E70" s="26">
        <f>'[1]сельское хозяйство (2014-2016)'!K63</f>
        <v>0</v>
      </c>
      <c r="F70" s="26"/>
      <c r="G70" s="27"/>
      <c r="H70" s="26">
        <f>'[1]сельское хозяйство (2014-2016)'!Q63</f>
        <v>0</v>
      </c>
      <c r="I70" s="26"/>
      <c r="J70" s="27"/>
      <c r="K70" s="26">
        <f>'[1]сельское хозяйство (2014-2016)'!W63</f>
        <v>0</v>
      </c>
      <c r="L70" s="26"/>
      <c r="M70" s="27"/>
      <c r="N70" s="26">
        <f>'[1]сельское хозяйство (2014-2016)'!AC63</f>
        <v>0</v>
      </c>
      <c r="O70" s="26"/>
      <c r="P70" s="27"/>
      <c r="Q70" s="26">
        <f>'[1]сельское хозяйство (2014-2016)'!AI63</f>
        <v>0</v>
      </c>
      <c r="R70" s="26"/>
      <c r="S70" s="27"/>
      <c r="T70" s="26">
        <f>'[1]сельское хозяйство (2014-2016)'!AO63</f>
        <v>0</v>
      </c>
      <c r="U70" s="26"/>
      <c r="V70" s="27"/>
      <c r="W70" s="26">
        <f>'[1]сельское хозяйство (2014-2016)'!AU63</f>
        <v>360</v>
      </c>
      <c r="X70" s="26"/>
      <c r="Y70" s="27"/>
      <c r="Z70" s="26">
        <f>'[1]сельское хозяйство (2014-2016)'!BA63</f>
        <v>1100</v>
      </c>
      <c r="AA70" s="26"/>
      <c r="AB70" s="27"/>
      <c r="AC70" s="26">
        <f>'[1]сельское хозяйство (2014-2016)'!BG63</f>
        <v>0</v>
      </c>
      <c r="AD70" s="26"/>
      <c r="AE70" s="27"/>
      <c r="AF70" s="41">
        <f t="shared" si="22"/>
        <v>1630</v>
      </c>
      <c r="AG70" s="42"/>
      <c r="AH70" s="43">
        <f t="shared" si="23"/>
        <v>1630</v>
      </c>
      <c r="AI70" s="39">
        <f>[1]сравнительный!C113</f>
        <v>1630</v>
      </c>
      <c r="AJ70" s="47">
        <f t="shared" si="1"/>
        <v>0</v>
      </c>
    </row>
    <row r="71" spans="1:41" s="3" customFormat="1" ht="27" customHeight="1" x14ac:dyDescent="0.25">
      <c r="A71" s="54" t="s">
        <v>25</v>
      </c>
      <c r="B71" s="26">
        <f>'[1]сельское хозяйство (2014-2016)'!E64</f>
        <v>500</v>
      </c>
      <c r="C71" s="26"/>
      <c r="D71" s="27"/>
      <c r="E71" s="26">
        <f>'[1]сельское хозяйство (2014-2016)'!K64</f>
        <v>65</v>
      </c>
      <c r="F71" s="26"/>
      <c r="G71" s="27"/>
      <c r="H71" s="26">
        <f>'[1]сельское хозяйство (2014-2016)'!Q64</f>
        <v>0</v>
      </c>
      <c r="I71" s="26"/>
      <c r="J71" s="27"/>
      <c r="K71" s="26">
        <f>'[1]сельское хозяйство (2014-2016)'!W64</f>
        <v>0</v>
      </c>
      <c r="L71" s="26"/>
      <c r="M71" s="27"/>
      <c r="N71" s="26">
        <f>'[1]сельское хозяйство (2014-2016)'!AC64</f>
        <v>171</v>
      </c>
      <c r="O71" s="26"/>
      <c r="P71" s="27"/>
      <c r="Q71" s="26">
        <f>'[1]сельское хозяйство (2014-2016)'!AI64</f>
        <v>100</v>
      </c>
      <c r="R71" s="26"/>
      <c r="S71" s="27"/>
      <c r="T71" s="26">
        <f>'[1]сельское хозяйство (2014-2016)'!AO64</f>
        <v>300</v>
      </c>
      <c r="U71" s="26"/>
      <c r="V71" s="27"/>
      <c r="W71" s="26">
        <f>'[1]сельское хозяйство (2014-2016)'!AU64</f>
        <v>130</v>
      </c>
      <c r="X71" s="26"/>
      <c r="Y71" s="27"/>
      <c r="Z71" s="26">
        <f>'[1]сельское хозяйство (2014-2016)'!BA64</f>
        <v>0</v>
      </c>
      <c r="AA71" s="26"/>
      <c r="AB71" s="27"/>
      <c r="AC71" s="26">
        <f>'[1]сельское хозяйство (2014-2016)'!BG64</f>
        <v>0</v>
      </c>
      <c r="AD71" s="26"/>
      <c r="AE71" s="27"/>
      <c r="AF71" s="41">
        <f t="shared" si="22"/>
        <v>1266</v>
      </c>
      <c r="AG71" s="42"/>
      <c r="AH71" s="43">
        <f t="shared" si="23"/>
        <v>1266</v>
      </c>
      <c r="AI71" s="39">
        <f>[1]сравнительный!C114</f>
        <v>1266</v>
      </c>
      <c r="AJ71" s="47">
        <f t="shared" si="1"/>
        <v>0</v>
      </c>
    </row>
    <row r="72" spans="1:41" s="3" customFormat="1" ht="15" x14ac:dyDescent="0.25">
      <c r="A72" s="54" t="s">
        <v>33</v>
      </c>
      <c r="B72" s="26">
        <f>'[1]сельское хозяйство (2014-2016)'!E65</f>
        <v>185</v>
      </c>
      <c r="C72" s="26"/>
      <c r="D72" s="27"/>
      <c r="E72" s="26">
        <f>'[1]сельское хозяйство (2014-2016)'!K65</f>
        <v>245</v>
      </c>
      <c r="F72" s="26"/>
      <c r="G72" s="27"/>
      <c r="H72" s="26">
        <f>'[1]сельское хозяйство (2014-2016)'!Q65</f>
        <v>180</v>
      </c>
      <c r="I72" s="26"/>
      <c r="J72" s="27"/>
      <c r="K72" s="26">
        <f>'[1]сельское хозяйство (2014-2016)'!W65</f>
        <v>320</v>
      </c>
      <c r="L72" s="26"/>
      <c r="M72" s="27"/>
      <c r="N72" s="26">
        <f>'[1]сельское хозяйство (2014-2016)'!AC65</f>
        <v>396</v>
      </c>
      <c r="O72" s="26"/>
      <c r="P72" s="27"/>
      <c r="Q72" s="26">
        <f>'[1]сельское хозяйство (2014-2016)'!AI65</f>
        <v>250</v>
      </c>
      <c r="R72" s="26"/>
      <c r="S72" s="27"/>
      <c r="T72" s="26">
        <f>'[1]сельское хозяйство (2014-2016)'!AO65</f>
        <v>290</v>
      </c>
      <c r="U72" s="26"/>
      <c r="V72" s="27"/>
      <c r="W72" s="26">
        <f>'[1]сельское хозяйство (2014-2016)'!AU65</f>
        <v>450</v>
      </c>
      <c r="X72" s="26"/>
      <c r="Y72" s="27"/>
      <c r="Z72" s="26">
        <f>'[1]сельское хозяйство (2014-2016)'!BA65</f>
        <v>380</v>
      </c>
      <c r="AA72" s="26"/>
      <c r="AB72" s="27"/>
      <c r="AC72" s="26">
        <f>'[1]сельское хозяйство (2014-2016)'!BG65</f>
        <v>45</v>
      </c>
      <c r="AD72" s="26"/>
      <c r="AE72" s="27"/>
      <c r="AF72" s="41">
        <f t="shared" si="22"/>
        <v>2741</v>
      </c>
      <c r="AG72" s="42"/>
      <c r="AH72" s="43">
        <f t="shared" si="23"/>
        <v>2741</v>
      </c>
      <c r="AI72" s="39">
        <f>[1]сравнительный!C115</f>
        <v>2741</v>
      </c>
      <c r="AJ72" s="47">
        <f t="shared" si="1"/>
        <v>0</v>
      </c>
    </row>
    <row r="73" spans="1:41" s="3" customFormat="1" ht="15" x14ac:dyDescent="0.25">
      <c r="A73" s="49" t="s">
        <v>47</v>
      </c>
      <c r="B73" s="26">
        <f>'[1]сельское хозяйство (2014-2016)'!E66</f>
        <v>0</v>
      </c>
      <c r="C73" s="26"/>
      <c r="D73" s="27"/>
      <c r="E73" s="26">
        <f>'[1]сельское хозяйство (2014-2016)'!K66</f>
        <v>0</v>
      </c>
      <c r="F73" s="26"/>
      <c r="G73" s="27"/>
      <c r="H73" s="26">
        <f>'[1]сельское хозяйство (2014-2016)'!Q66</f>
        <v>0</v>
      </c>
      <c r="I73" s="26"/>
      <c r="J73" s="27"/>
      <c r="K73" s="26">
        <f>'[1]сельское хозяйство (2014-2016)'!W66</f>
        <v>0</v>
      </c>
      <c r="L73" s="26"/>
      <c r="M73" s="27"/>
      <c r="N73" s="26">
        <f>'[1]сельское хозяйство (2014-2016)'!AC66</f>
        <v>0</v>
      </c>
      <c r="O73" s="26"/>
      <c r="P73" s="27"/>
      <c r="Q73" s="26">
        <f>'[1]сельское хозяйство (2014-2016)'!AI66</f>
        <v>0</v>
      </c>
      <c r="R73" s="26"/>
      <c r="S73" s="27"/>
      <c r="T73" s="26">
        <f>'[1]сельское хозяйство (2014-2016)'!AO66</f>
        <v>0</v>
      </c>
      <c r="U73" s="26"/>
      <c r="V73" s="27"/>
      <c r="W73" s="26">
        <f>'[1]сельское хозяйство (2014-2016)'!AU66</f>
        <v>13716</v>
      </c>
      <c r="X73" s="26"/>
      <c r="Y73" s="27"/>
      <c r="Z73" s="26">
        <f>'[1]сельское хозяйство (2014-2016)'!BA66</f>
        <v>0</v>
      </c>
      <c r="AA73" s="26"/>
      <c r="AB73" s="27"/>
      <c r="AC73" s="26">
        <f>'[1]сельское хозяйство (2014-2016)'!BG66</f>
        <v>0</v>
      </c>
      <c r="AD73" s="26"/>
      <c r="AE73" s="27"/>
      <c r="AF73" s="41">
        <f>AF74+AF75+AF76</f>
        <v>13716</v>
      </c>
      <c r="AG73" s="42"/>
      <c r="AH73" s="43">
        <f t="shared" si="23"/>
        <v>13716</v>
      </c>
      <c r="AI73" s="39">
        <f>[1]сравнительный!C116</f>
        <v>13716</v>
      </c>
      <c r="AJ73" s="47">
        <f t="shared" si="1"/>
        <v>0</v>
      </c>
    </row>
    <row r="74" spans="1:41" s="3" customFormat="1" ht="15" x14ac:dyDescent="0.25">
      <c r="A74" s="45" t="s">
        <v>24</v>
      </c>
      <c r="B74" s="26">
        <f>'[1]сельское хозяйство (2014-2016)'!E67</f>
        <v>0</v>
      </c>
      <c r="C74" s="26"/>
      <c r="D74" s="27"/>
      <c r="E74" s="26">
        <f>'[1]сельское хозяйство (2014-2016)'!K67</f>
        <v>0</v>
      </c>
      <c r="F74" s="26"/>
      <c r="G74" s="27"/>
      <c r="H74" s="26">
        <f>'[1]сельское хозяйство (2014-2016)'!Q67</f>
        <v>0</v>
      </c>
      <c r="I74" s="26"/>
      <c r="J74" s="27"/>
      <c r="K74" s="26">
        <f>'[1]сельское хозяйство (2014-2016)'!W67</f>
        <v>0</v>
      </c>
      <c r="L74" s="26"/>
      <c r="M74" s="27"/>
      <c r="N74" s="26">
        <f>'[1]сельское хозяйство (2014-2016)'!AC67</f>
        <v>0</v>
      </c>
      <c r="O74" s="26"/>
      <c r="P74" s="27"/>
      <c r="Q74" s="26">
        <f>'[1]сельское хозяйство (2014-2016)'!AI67</f>
        <v>0</v>
      </c>
      <c r="R74" s="26"/>
      <c r="S74" s="27"/>
      <c r="T74" s="26">
        <f>'[1]сельское хозяйство (2014-2016)'!AO67</f>
        <v>0</v>
      </c>
      <c r="U74" s="26"/>
      <c r="V74" s="27"/>
      <c r="W74" s="26">
        <f>'[1]сельское хозяйство (2014-2016)'!AU67</f>
        <v>13716</v>
      </c>
      <c r="X74" s="26"/>
      <c r="Y74" s="27"/>
      <c r="Z74" s="26">
        <f>'[1]сельское хозяйство (2014-2016)'!BA67</f>
        <v>0</v>
      </c>
      <c r="AA74" s="26"/>
      <c r="AB74" s="27"/>
      <c r="AC74" s="26">
        <f>'[1]сельское хозяйство (2014-2016)'!BG67</f>
        <v>0</v>
      </c>
      <c r="AD74" s="26"/>
      <c r="AE74" s="27"/>
      <c r="AF74" s="41">
        <f t="shared" si="22"/>
        <v>13716</v>
      </c>
      <c r="AG74" s="42"/>
      <c r="AH74" s="43">
        <f t="shared" si="23"/>
        <v>13716</v>
      </c>
      <c r="AI74" s="39">
        <f>[1]сравнительный!C117</f>
        <v>13716</v>
      </c>
      <c r="AJ74" s="47">
        <f t="shared" si="1"/>
        <v>0</v>
      </c>
    </row>
    <row r="75" spans="1:41" s="3" customFormat="1" ht="30" x14ac:dyDescent="0.25">
      <c r="A75" s="45" t="s">
        <v>25</v>
      </c>
      <c r="B75" s="26">
        <f>'[1]сельское хозяйство (2014-2016)'!E68</f>
        <v>0</v>
      </c>
      <c r="C75" s="26"/>
      <c r="D75" s="27"/>
      <c r="E75" s="26">
        <f>'[1]сельское хозяйство (2014-2016)'!K68</f>
        <v>0</v>
      </c>
      <c r="F75" s="26"/>
      <c r="G75" s="27"/>
      <c r="H75" s="26">
        <f>'[1]сельское хозяйство (2014-2016)'!Q68</f>
        <v>0</v>
      </c>
      <c r="I75" s="26"/>
      <c r="J75" s="27"/>
      <c r="K75" s="26">
        <f>'[1]сельское хозяйство (2014-2016)'!W68</f>
        <v>0</v>
      </c>
      <c r="L75" s="26"/>
      <c r="M75" s="27"/>
      <c r="N75" s="26">
        <f>'[1]сельское хозяйство (2014-2016)'!AC68</f>
        <v>0</v>
      </c>
      <c r="O75" s="26"/>
      <c r="P75" s="27"/>
      <c r="Q75" s="26">
        <f>'[1]сельское хозяйство (2014-2016)'!AI68</f>
        <v>0</v>
      </c>
      <c r="R75" s="26"/>
      <c r="S75" s="27"/>
      <c r="T75" s="26">
        <f>'[1]сельское хозяйство (2014-2016)'!AO68</f>
        <v>0</v>
      </c>
      <c r="U75" s="26"/>
      <c r="V75" s="27"/>
      <c r="W75" s="26">
        <f>'[1]сельское хозяйство (2014-2016)'!AU68</f>
        <v>0</v>
      </c>
      <c r="X75" s="26"/>
      <c r="Y75" s="27"/>
      <c r="Z75" s="26">
        <f>'[1]сельское хозяйство (2014-2016)'!BA68</f>
        <v>0</v>
      </c>
      <c r="AA75" s="26"/>
      <c r="AB75" s="27"/>
      <c r="AC75" s="26">
        <f>'[1]сельское хозяйство (2014-2016)'!BG68</f>
        <v>0</v>
      </c>
      <c r="AD75" s="26"/>
      <c r="AE75" s="27"/>
      <c r="AF75" s="41">
        <f t="shared" si="22"/>
        <v>0</v>
      </c>
      <c r="AG75" s="42"/>
      <c r="AH75" s="43">
        <f t="shared" si="23"/>
        <v>0</v>
      </c>
      <c r="AI75" s="39">
        <f>[1]сравнительный!C118</f>
        <v>0</v>
      </c>
      <c r="AJ75" s="47">
        <f t="shared" si="1"/>
        <v>0</v>
      </c>
    </row>
    <row r="76" spans="1:41" s="3" customFormat="1" ht="16.5" customHeight="1" x14ac:dyDescent="0.25">
      <c r="A76" s="45" t="s">
        <v>33</v>
      </c>
      <c r="B76" s="26">
        <f>'[1]сельское хозяйство (2014-2016)'!E69</f>
        <v>0</v>
      </c>
      <c r="C76" s="26"/>
      <c r="D76" s="27"/>
      <c r="E76" s="26">
        <f>'[1]сельское хозяйство (2014-2016)'!K69</f>
        <v>0</v>
      </c>
      <c r="F76" s="26"/>
      <c r="G76" s="27"/>
      <c r="H76" s="26">
        <f>'[1]сельское хозяйство (2014-2016)'!Q69</f>
        <v>0</v>
      </c>
      <c r="I76" s="26"/>
      <c r="J76" s="27"/>
      <c r="K76" s="26">
        <f>'[1]сельское хозяйство (2014-2016)'!W69</f>
        <v>0</v>
      </c>
      <c r="L76" s="26"/>
      <c r="M76" s="27"/>
      <c r="N76" s="26">
        <f>'[1]сельское хозяйство (2014-2016)'!AC69</f>
        <v>0</v>
      </c>
      <c r="O76" s="26"/>
      <c r="P76" s="27"/>
      <c r="Q76" s="26">
        <f>'[1]сельское хозяйство (2014-2016)'!AI69</f>
        <v>0</v>
      </c>
      <c r="R76" s="26"/>
      <c r="S76" s="27"/>
      <c r="T76" s="26">
        <f>'[1]сельское хозяйство (2014-2016)'!AO69</f>
        <v>0</v>
      </c>
      <c r="U76" s="26"/>
      <c r="V76" s="27"/>
      <c r="W76" s="26">
        <f>'[1]сельское хозяйство (2014-2016)'!AU69</f>
        <v>0</v>
      </c>
      <c r="X76" s="26"/>
      <c r="Y76" s="27"/>
      <c r="Z76" s="26">
        <f>'[1]сельское хозяйство (2014-2016)'!BA69</f>
        <v>0</v>
      </c>
      <c r="AA76" s="26"/>
      <c r="AB76" s="27"/>
      <c r="AC76" s="26">
        <f>'[1]сельское хозяйство (2014-2016)'!BG69</f>
        <v>0</v>
      </c>
      <c r="AD76" s="26"/>
      <c r="AE76" s="27"/>
      <c r="AF76" s="41">
        <f t="shared" si="22"/>
        <v>0</v>
      </c>
      <c r="AG76" s="42"/>
      <c r="AH76" s="43">
        <f t="shared" si="23"/>
        <v>0</v>
      </c>
      <c r="AI76" s="39">
        <f>[1]сравнительный!C119</f>
        <v>0</v>
      </c>
      <c r="AJ76" s="47">
        <f t="shared" si="1"/>
        <v>0</v>
      </c>
    </row>
    <row r="77" spans="1:41" s="3" customFormat="1" ht="15" x14ac:dyDescent="0.25">
      <c r="A77" s="49" t="s">
        <v>48</v>
      </c>
      <c r="B77" s="26">
        <f>'[1]сельское хозяйство (2014-2016)'!E70</f>
        <v>190</v>
      </c>
      <c r="C77" s="26"/>
      <c r="D77" s="27"/>
      <c r="E77" s="26">
        <f>'[1]сельское хозяйство (2014-2016)'!K70</f>
        <v>280</v>
      </c>
      <c r="F77" s="26"/>
      <c r="G77" s="27"/>
      <c r="H77" s="26">
        <f>'[1]сельское хозяйство (2014-2016)'!Q70</f>
        <v>210</v>
      </c>
      <c r="I77" s="26"/>
      <c r="J77" s="27"/>
      <c r="K77" s="26">
        <f>'[1]сельское хозяйство (2014-2016)'!W70</f>
        <v>340</v>
      </c>
      <c r="L77" s="26"/>
      <c r="M77" s="27"/>
      <c r="N77" s="26">
        <f>'[1]сельское хозяйство (2014-2016)'!AC70</f>
        <v>340</v>
      </c>
      <c r="O77" s="26"/>
      <c r="P77" s="27"/>
      <c r="Q77" s="26">
        <f>'[1]сельское хозяйство (2014-2016)'!AI70</f>
        <v>180</v>
      </c>
      <c r="R77" s="26"/>
      <c r="S77" s="27"/>
      <c r="T77" s="26">
        <f>'[1]сельское хозяйство (2014-2016)'!AO70</f>
        <v>280</v>
      </c>
      <c r="U77" s="26"/>
      <c r="V77" s="27"/>
      <c r="W77" s="26">
        <f>'[1]сельское хозяйство (2014-2016)'!AU70</f>
        <v>470</v>
      </c>
      <c r="X77" s="26"/>
      <c r="Y77" s="27"/>
      <c r="Z77" s="26">
        <f>'[1]сельское хозяйство (2014-2016)'!BA70</f>
        <v>210</v>
      </c>
      <c r="AA77" s="26"/>
      <c r="AB77" s="27"/>
      <c r="AC77" s="26">
        <f>'[1]сельское хозяйство (2014-2016)'!BG70</f>
        <v>212</v>
      </c>
      <c r="AD77" s="26"/>
      <c r="AE77" s="27"/>
      <c r="AF77" s="41">
        <f t="shared" si="22"/>
        <v>2712</v>
      </c>
      <c r="AG77" s="42"/>
      <c r="AH77" s="43">
        <f t="shared" si="23"/>
        <v>2712</v>
      </c>
      <c r="AI77" s="39">
        <f>[1]сравнительный!C120</f>
        <v>2712</v>
      </c>
      <c r="AJ77" s="47">
        <f t="shared" si="1"/>
        <v>0</v>
      </c>
    </row>
    <row r="78" spans="1:41" s="3" customFormat="1" ht="16.5" customHeight="1" x14ac:dyDescent="0.25">
      <c r="A78" s="49" t="s">
        <v>49</v>
      </c>
      <c r="B78" s="26">
        <f>'[1]сельское хозяйство (2014-2016)'!E71</f>
        <v>76</v>
      </c>
      <c r="C78" s="26"/>
      <c r="D78" s="27"/>
      <c r="E78" s="26">
        <f>'[1]сельское хозяйство (2014-2016)'!K71</f>
        <v>40</v>
      </c>
      <c r="F78" s="26"/>
      <c r="G78" s="27"/>
      <c r="H78" s="26">
        <f>'[1]сельское хозяйство (2014-2016)'!Q71</f>
        <v>54.5</v>
      </c>
      <c r="I78" s="26"/>
      <c r="J78" s="27"/>
      <c r="K78" s="26">
        <f>'[1]сельское хозяйство (2014-2016)'!W71</f>
        <v>62</v>
      </c>
      <c r="L78" s="26"/>
      <c r="M78" s="27"/>
      <c r="N78" s="26">
        <f>'[1]сельское хозяйство (2014-2016)'!AC71</f>
        <v>26</v>
      </c>
      <c r="O78" s="26"/>
      <c r="P78" s="27"/>
      <c r="Q78" s="26">
        <f>'[1]сельское хозяйство (2014-2016)'!AI71</f>
        <v>28</v>
      </c>
      <c r="R78" s="26"/>
      <c r="S78" s="27"/>
      <c r="T78" s="26">
        <f>'[1]сельское хозяйство (2014-2016)'!AO71</f>
        <v>21</v>
      </c>
      <c r="U78" s="26"/>
      <c r="V78" s="27"/>
      <c r="W78" s="26">
        <f>'[1]сельское хозяйство (2014-2016)'!AU71</f>
        <v>37</v>
      </c>
      <c r="X78" s="26"/>
      <c r="Y78" s="27"/>
      <c r="Z78" s="26">
        <f>'[1]сельское хозяйство (2014-2016)'!BA71</f>
        <v>18.100000000000001</v>
      </c>
      <c r="AA78" s="26"/>
      <c r="AB78" s="27"/>
      <c r="AC78" s="26">
        <f>'[1]сельское хозяйство (2014-2016)'!BG71</f>
        <v>19.5</v>
      </c>
      <c r="AD78" s="26"/>
      <c r="AE78" s="27"/>
      <c r="AF78" s="41">
        <f t="shared" si="22"/>
        <v>382.1</v>
      </c>
      <c r="AG78" s="42"/>
      <c r="AH78" s="43">
        <f t="shared" si="23"/>
        <v>382.1</v>
      </c>
      <c r="AI78" s="39">
        <f>[1]сравнительный!C121</f>
        <v>382.1</v>
      </c>
      <c r="AJ78" s="47">
        <f t="shared" si="1"/>
        <v>0</v>
      </c>
    </row>
    <row r="79" spans="1:41" s="3" customFormat="1" ht="16.5" customHeight="1" x14ac:dyDescent="0.25">
      <c r="A79" s="49"/>
      <c r="B79" s="35"/>
      <c r="C79" s="26"/>
      <c r="D79" s="27"/>
      <c r="E79" s="35"/>
      <c r="F79" s="26"/>
      <c r="G79" s="27"/>
      <c r="H79" s="35"/>
      <c r="I79" s="26"/>
      <c r="J79" s="27"/>
      <c r="K79" s="26"/>
      <c r="L79" s="26"/>
      <c r="M79" s="27"/>
      <c r="N79" s="35"/>
      <c r="O79" s="26"/>
      <c r="P79" s="27"/>
      <c r="Q79" s="35"/>
      <c r="R79" s="26"/>
      <c r="S79" s="27"/>
      <c r="T79" s="35"/>
      <c r="U79" s="26"/>
      <c r="V79" s="27"/>
      <c r="W79" s="35"/>
      <c r="X79" s="26"/>
      <c r="Y79" s="27"/>
      <c r="Z79" s="35"/>
      <c r="AA79" s="26"/>
      <c r="AB79" s="27"/>
      <c r="AC79" s="35"/>
      <c r="AD79" s="26"/>
      <c r="AE79" s="27"/>
      <c r="AF79" s="41"/>
      <c r="AG79" s="42"/>
      <c r="AH79" s="32"/>
      <c r="AI79" s="32"/>
      <c r="AJ79" s="33"/>
    </row>
    <row r="80" spans="1:41" s="6" customFormat="1" ht="16.5" customHeight="1" x14ac:dyDescent="0.25">
      <c r="A80" s="55" t="s">
        <v>50</v>
      </c>
      <c r="B80" s="37"/>
      <c r="C80" s="56"/>
      <c r="D80" s="37"/>
      <c r="E80" s="37"/>
      <c r="F80" s="56"/>
      <c r="G80" s="37"/>
      <c r="H80" s="37"/>
      <c r="I80" s="56"/>
      <c r="J80" s="37"/>
      <c r="K80" s="37"/>
      <c r="L80" s="56"/>
      <c r="M80" s="37"/>
      <c r="N80" s="37"/>
      <c r="O80" s="56"/>
      <c r="P80" s="37"/>
      <c r="Q80" s="37"/>
      <c r="R80" s="56"/>
      <c r="S80" s="37"/>
      <c r="T80" s="37"/>
      <c r="U80" s="56"/>
      <c r="V80" s="37"/>
      <c r="W80" s="37"/>
      <c r="X80" s="56"/>
      <c r="Y80" s="37"/>
      <c r="Z80" s="37"/>
      <c r="AA80" s="56"/>
      <c r="AB80" s="37"/>
      <c r="AC80" s="37"/>
      <c r="AD80" s="56"/>
      <c r="AE80" s="37"/>
      <c r="AF80" s="41"/>
      <c r="AG80" s="42"/>
      <c r="AH80" s="57"/>
      <c r="AI80" s="58"/>
      <c r="AJ80" s="33"/>
      <c r="AK80" s="3"/>
      <c r="AL80" s="3"/>
      <c r="AM80" s="3"/>
      <c r="AN80" s="3"/>
      <c r="AO80" s="3"/>
    </row>
    <row r="81" spans="1:37" s="3" customFormat="1" ht="30" customHeight="1" x14ac:dyDescent="0.25">
      <c r="A81" s="24" t="s">
        <v>21</v>
      </c>
      <c r="B81" s="25">
        <v>1.46</v>
      </c>
      <c r="C81" s="28"/>
      <c r="D81" s="29"/>
      <c r="E81" s="25">
        <v>3.02</v>
      </c>
      <c r="F81" s="28"/>
      <c r="G81" s="29"/>
      <c r="H81" s="25">
        <v>1.3</v>
      </c>
      <c r="I81" s="28"/>
      <c r="J81" s="29"/>
      <c r="K81" s="25">
        <v>1.98</v>
      </c>
      <c r="L81" s="28"/>
      <c r="M81" s="29"/>
      <c r="N81" s="25">
        <v>1.385</v>
      </c>
      <c r="O81" s="28"/>
      <c r="P81" s="29"/>
      <c r="Q81" s="25">
        <v>0.66</v>
      </c>
      <c r="R81" s="28"/>
      <c r="S81" s="29"/>
      <c r="T81" s="25">
        <v>0.92</v>
      </c>
      <c r="U81" s="28"/>
      <c r="V81" s="29"/>
      <c r="W81" s="25">
        <v>1.4550000000000001</v>
      </c>
      <c r="X81" s="28"/>
      <c r="Y81" s="29"/>
      <c r="Z81" s="25">
        <v>0.8</v>
      </c>
      <c r="AA81" s="28"/>
      <c r="AB81" s="29"/>
      <c r="AC81" s="25">
        <v>0.81</v>
      </c>
      <c r="AD81" s="26"/>
      <c r="AE81" s="27"/>
      <c r="AF81" s="30">
        <f>SUM(B81:AC81)</f>
        <v>13.790000000000001</v>
      </c>
      <c r="AG81" s="42"/>
      <c r="AH81" s="43"/>
      <c r="AI81" s="43"/>
      <c r="AJ81" s="59"/>
    </row>
    <row r="82" spans="1:37" s="3" customFormat="1" ht="30" customHeight="1" x14ac:dyDescent="0.25">
      <c r="A82" s="34" t="s">
        <v>22</v>
      </c>
      <c r="B82" s="35"/>
      <c r="C82" s="35"/>
      <c r="D82" s="27">
        <f>D86/B81/12/1000</f>
        <v>15.040410958904111</v>
      </c>
      <c r="E82" s="35"/>
      <c r="F82" s="35"/>
      <c r="G82" s="27">
        <f>G86/E81/12/1000</f>
        <v>14.984023178807947</v>
      </c>
      <c r="H82" s="35"/>
      <c r="I82" s="35"/>
      <c r="J82" s="27">
        <f>J86/H81/12/1000</f>
        <v>13.453589743589742</v>
      </c>
      <c r="K82" s="35"/>
      <c r="L82" s="35"/>
      <c r="M82" s="27">
        <f>M86/K81/12/1000</f>
        <v>14.528451178451178</v>
      </c>
      <c r="N82" s="35"/>
      <c r="O82" s="35"/>
      <c r="P82" s="27">
        <f>P86/N81/12/1000</f>
        <v>15.340192539109507</v>
      </c>
      <c r="Q82" s="35"/>
      <c r="R82" s="35"/>
      <c r="S82" s="27">
        <f>S86/Q81/12/1000</f>
        <v>14.714141414141414</v>
      </c>
      <c r="T82" s="35"/>
      <c r="U82" s="35"/>
      <c r="V82" s="27">
        <f>V86/12/T81/1000</f>
        <v>14.406340579710145</v>
      </c>
      <c r="W82" s="35"/>
      <c r="X82" s="35"/>
      <c r="Y82" s="27">
        <f>Y86/W81/12/1000</f>
        <v>14.809049255441009</v>
      </c>
      <c r="Z82" s="35"/>
      <c r="AA82" s="35"/>
      <c r="AB82" s="27">
        <f>AB86/Z81/12/1000</f>
        <v>14.867291666666667</v>
      </c>
      <c r="AC82" s="35"/>
      <c r="AD82" s="35"/>
      <c r="AE82" s="27">
        <f>AE86/AC81/12/1000</f>
        <v>14.739814814814812</v>
      </c>
      <c r="AF82" s="41"/>
      <c r="AG82" s="42">
        <f>AG86/AF81/12/1000</f>
        <v>14.725042301184432</v>
      </c>
      <c r="AH82" s="38"/>
      <c r="AI82" s="39"/>
      <c r="AJ82" s="47"/>
    </row>
    <row r="83" spans="1:37" s="3" customFormat="1" ht="28.5" customHeight="1" x14ac:dyDescent="0.25">
      <c r="A83" s="40" t="s">
        <v>23</v>
      </c>
      <c r="B83" s="26"/>
      <c r="C83" s="35"/>
      <c r="D83" s="27">
        <f>D84+D85+D86</f>
        <v>1757090</v>
      </c>
      <c r="E83" s="35"/>
      <c r="F83" s="35"/>
      <c r="G83" s="27">
        <f>G84+G85+G86</f>
        <v>1123671</v>
      </c>
      <c r="H83" s="35"/>
      <c r="I83" s="35"/>
      <c r="J83" s="27">
        <f>J84+J85+J86</f>
        <v>714186</v>
      </c>
      <c r="K83" s="35"/>
      <c r="L83" s="35"/>
      <c r="M83" s="27">
        <f>M84+M85+M86</f>
        <v>1056848</v>
      </c>
      <c r="N83" s="35"/>
      <c r="O83" s="35"/>
      <c r="P83" s="27">
        <f>P84+P85+P86</f>
        <v>860054</v>
      </c>
      <c r="Q83" s="35"/>
      <c r="R83" s="35"/>
      <c r="S83" s="27">
        <f>S84+S85+S86</f>
        <v>578422</v>
      </c>
      <c r="T83" s="35"/>
      <c r="U83" s="35"/>
      <c r="V83" s="27">
        <f>V84+V85+V86</f>
        <v>515496</v>
      </c>
      <c r="W83" s="35"/>
      <c r="X83" s="35"/>
      <c r="Y83" s="27">
        <f>Y84+Y85+Y86</f>
        <v>966566</v>
      </c>
      <c r="Z83" s="35"/>
      <c r="AA83" s="35"/>
      <c r="AB83" s="27">
        <f>AB84+AB85+AB86</f>
        <v>635196</v>
      </c>
      <c r="AC83" s="35"/>
      <c r="AD83" s="35"/>
      <c r="AE83" s="27">
        <f>AE84+AE85+AE86</f>
        <v>647371</v>
      </c>
      <c r="AF83" s="41"/>
      <c r="AG83" s="42">
        <f>D83+G83+J83+M83+P83+S83+V83+Y83+AB83+AE83</f>
        <v>8854900</v>
      </c>
      <c r="AH83" s="43">
        <f>AG83</f>
        <v>8854900</v>
      </c>
      <c r="AI83" s="39">
        <f>[1]сравнительный!F55</f>
        <v>8854900</v>
      </c>
      <c r="AJ83" s="47">
        <f>AI83-AH83</f>
        <v>0</v>
      </c>
    </row>
    <row r="84" spans="1:37" s="3" customFormat="1" ht="16.5" customHeight="1" x14ac:dyDescent="0.25">
      <c r="A84" s="45" t="s">
        <v>24</v>
      </c>
      <c r="B84" s="26"/>
      <c r="C84" s="35"/>
      <c r="D84" s="27">
        <f>D89+D93+D97+D100+D103+D107+D111+D115+D123+D127+D131+D135+D119-110</f>
        <v>1211490</v>
      </c>
      <c r="E84" s="46"/>
      <c r="F84" s="46"/>
      <c r="G84" s="27">
        <f>G89+G93+G97+G100+G103+G107+G111+G115+G123+G127+G131+G135+G119</f>
        <v>313700</v>
      </c>
      <c r="H84" s="46"/>
      <c r="I84" s="46"/>
      <c r="J84" s="27">
        <f>J89+J93+J97+J100+J103+J107+J111+J115+J123+J127+J131+J135+J119</f>
        <v>361760</v>
      </c>
      <c r="K84" s="46"/>
      <c r="L84" s="46"/>
      <c r="M84" s="27">
        <f>M89+M93+M97+M100+M103+M107+M111+M115+M123+M127+M131+M135+M119</f>
        <v>195200</v>
      </c>
      <c r="N84" s="46"/>
      <c r="O84" s="46"/>
      <c r="P84" s="27">
        <f>P89+P93+P97+P100+P103+P107+P111+P115+P123+P127+P131+P135+P119</f>
        <v>53600</v>
      </c>
      <c r="Q84" s="46"/>
      <c r="R84" s="46"/>
      <c r="S84" s="27">
        <f>S89+S93+S97+S100+S103+S107+S111+S115+S123+S127+S131+S135+S119</f>
        <v>213130</v>
      </c>
      <c r="T84" s="46"/>
      <c r="U84" s="46"/>
      <c r="V84" s="27">
        <f>V89+V93+V97+V100+V103+V107+V111+V115+V123+V127+V131+V135+V119</f>
        <v>271050</v>
      </c>
      <c r="W84" s="46"/>
      <c r="X84" s="46"/>
      <c r="Y84" s="27">
        <f>Y89+Y93+Y97+Y100+Y103+Y107+Y111+Y115+Y123+Y127+Y131+Y135+Y119</f>
        <v>619400</v>
      </c>
      <c r="Z84" s="46"/>
      <c r="AA84" s="46"/>
      <c r="AB84" s="27">
        <f>AB89+AB93+AB97+AB100+AB103+AB107+AB111+AB115+AB123+AB127+AB131+AB135+AB119</f>
        <v>418820</v>
      </c>
      <c r="AC84" s="46"/>
      <c r="AD84" s="46"/>
      <c r="AE84" s="27">
        <f>AE89+AE93+AE97+AE100+AE103+AE107+AE111+AE115+AE123+AE127+AE131+AE135+AE119</f>
        <v>97950</v>
      </c>
      <c r="AF84" s="41"/>
      <c r="AG84" s="42">
        <f>D84+G84+J84+M84+P84+S84+V84+Y84+AB84+AE84</f>
        <v>3756100</v>
      </c>
      <c r="AH84" s="43">
        <f>AG84</f>
        <v>3756100</v>
      </c>
      <c r="AI84" s="39">
        <f>[1]сравнительный!F56</f>
        <v>3756100</v>
      </c>
      <c r="AJ84" s="47">
        <f>AI84-AH84</f>
        <v>0</v>
      </c>
    </row>
    <row r="85" spans="1:37" s="3" customFormat="1" ht="30.75" customHeight="1" x14ac:dyDescent="0.25">
      <c r="A85" s="45" t="s">
        <v>25</v>
      </c>
      <c r="B85" s="26"/>
      <c r="C85" s="26"/>
      <c r="D85" s="27">
        <f>D90+D94+D98+D101+D104+D108+D112+D116+D124+D128+D132+D136+D120+92</f>
        <v>282092</v>
      </c>
      <c r="E85" s="46"/>
      <c r="F85" s="46"/>
      <c r="G85" s="27">
        <f>G90+G94+G98+G101+G104+G108+G112+G116+G124+G128+G132+G136+G120</f>
        <v>266950</v>
      </c>
      <c r="H85" s="46"/>
      <c r="I85" s="46"/>
      <c r="J85" s="27">
        <f>J90+J94+J98+J101+J104+J108+J112+J116+J124+J128+J132+J136+J120</f>
        <v>142550</v>
      </c>
      <c r="K85" s="46"/>
      <c r="L85" s="46"/>
      <c r="M85" s="27">
        <f>M90+M94+M98+M101+M104+M108+M112+M116+M124+M128+M132+M136+M120</f>
        <v>516452</v>
      </c>
      <c r="N85" s="46"/>
      <c r="O85" s="46"/>
      <c r="P85" s="27">
        <f>P90+P94+P98+P101+P104+P108+P112+P116+P124+P128+P132+P136+P120</f>
        <v>551500</v>
      </c>
      <c r="Q85" s="46"/>
      <c r="R85" s="46"/>
      <c r="S85" s="27">
        <f>S90+S94+S98+S101+S104+S108+S112+S116+S124+S128+S132+S136+S120</f>
        <v>248756</v>
      </c>
      <c r="T85" s="46"/>
      <c r="U85" s="46"/>
      <c r="V85" s="27">
        <f>V90+V94+V98+V101+V104+V108+V112+V116+V124+V128+V132+V136+V120</f>
        <v>85400</v>
      </c>
      <c r="W85" s="46"/>
      <c r="X85" s="46"/>
      <c r="Y85" s="27">
        <f>Y90+Y94+Y98+Y101+Y104+Y108+Y112+Y116+Y124+Y128+Y132+Y136+Y120</f>
        <v>88600</v>
      </c>
      <c r="Z85" s="46"/>
      <c r="AA85" s="46"/>
      <c r="AB85" s="27">
        <f>AB90+AB94+AB98+AB101+AB104+AB108+AB112+AB116+AB124+AB128+AB132+AB136+AB120</f>
        <v>73650</v>
      </c>
      <c r="AC85" s="46"/>
      <c r="AD85" s="46"/>
      <c r="AE85" s="27">
        <f>AE90+AE94+AE98+AE101+AE104+AE108+AE112+AE116+AE124+AE128+AE132+AE136+AE120</f>
        <v>406150</v>
      </c>
      <c r="AF85" s="41"/>
      <c r="AG85" s="42">
        <f>D85+G85+J85+M85+P85+S85+V85+Y85+AB85+AE85</f>
        <v>2662100</v>
      </c>
      <c r="AH85" s="43">
        <f>AG85</f>
        <v>2662100</v>
      </c>
      <c r="AI85" s="39">
        <f>[1]сравнительный!F57</f>
        <v>2662100</v>
      </c>
      <c r="AJ85" s="47">
        <f>AI85-AH85</f>
        <v>0</v>
      </c>
    </row>
    <row r="86" spans="1:37" s="3" customFormat="1" ht="16.5" customHeight="1" x14ac:dyDescent="0.25">
      <c r="A86" s="45" t="s">
        <v>26</v>
      </c>
      <c r="B86" s="26"/>
      <c r="C86" s="26"/>
      <c r="D86" s="27">
        <f>D91+D95+D105+D109+D113+D117+D121+D125+D129+D133+D137-183</f>
        <v>263508</v>
      </c>
      <c r="E86" s="46"/>
      <c r="F86" s="46"/>
      <c r="G86" s="27">
        <f>G91+G95+G105+G109+G113+G117+G121+G125+G129+G133+G137</f>
        <v>543021</v>
      </c>
      <c r="H86" s="46"/>
      <c r="I86" s="46"/>
      <c r="J86" s="27">
        <f>J91+J95+J105+J109+J113+J117+J121+J125+J129+J133+J137</f>
        <v>209876</v>
      </c>
      <c r="K86" s="46"/>
      <c r="L86" s="46"/>
      <c r="M86" s="27">
        <f>M91+M95+M105+M109+M113+M117+M121+M125+M129+M133+M137</f>
        <v>345196</v>
      </c>
      <c r="N86" s="46"/>
      <c r="O86" s="46"/>
      <c r="P86" s="27">
        <f>P91+P95+P105+P109+P113+P117+P121+P125+P129+P133+P137</f>
        <v>254954</v>
      </c>
      <c r="Q86" s="46"/>
      <c r="R86" s="46"/>
      <c r="S86" s="27">
        <f>S91+S95+S105+S109+S113+S117+S121+S125+S129+S133+S137</f>
        <v>116536</v>
      </c>
      <c r="T86" s="46"/>
      <c r="U86" s="46"/>
      <c r="V86" s="27">
        <f>V91+V95+V105+V109+V113+V117+V121+V125+V129+V133+V137</f>
        <v>159046</v>
      </c>
      <c r="W86" s="46"/>
      <c r="X86" s="46"/>
      <c r="Y86" s="27">
        <f>Y91+Y95+Y105+Y109+Y113+Y117+Y121+Y125+Y129+Y133+Y137</f>
        <v>258566</v>
      </c>
      <c r="Z86" s="46"/>
      <c r="AA86" s="46"/>
      <c r="AB86" s="27">
        <f>AB91+AB95+AB105+AB109+AB113+AB117+AB121+AB125+AB129+AB133+AB137</f>
        <v>142726</v>
      </c>
      <c r="AC86" s="46"/>
      <c r="AD86" s="46"/>
      <c r="AE86" s="27">
        <f>AE91+AE95+AE105+AE109+AE113+AE117+AE121+AE125+AE129+AE133+AE137</f>
        <v>143271</v>
      </c>
      <c r="AF86" s="41"/>
      <c r="AG86" s="42">
        <f>D86+G86+J86+M86+P86+S86+V86+Y86+AB86+AE86</f>
        <v>2436700</v>
      </c>
      <c r="AH86" s="43">
        <f>AG86</f>
        <v>2436700</v>
      </c>
      <c r="AI86" s="39">
        <f>[1]сравнительный!F58</f>
        <v>2436700</v>
      </c>
      <c r="AJ86" s="47">
        <f>AI86-AH86</f>
        <v>0</v>
      </c>
    </row>
    <row r="87" spans="1:37" s="3" customFormat="1" ht="29.25" customHeight="1" x14ac:dyDescent="0.25">
      <c r="A87" s="48" t="s">
        <v>27</v>
      </c>
      <c r="B87" s="26"/>
      <c r="C87" s="26"/>
      <c r="D87" s="27"/>
      <c r="E87" s="26"/>
      <c r="F87" s="26"/>
      <c r="G87" s="27"/>
      <c r="H87" s="26"/>
      <c r="I87" s="26"/>
      <c r="J87" s="27"/>
      <c r="K87" s="26"/>
      <c r="L87" s="26"/>
      <c r="M87" s="27"/>
      <c r="N87" s="26"/>
      <c r="O87" s="26"/>
      <c r="P87" s="27"/>
      <c r="Q87" s="26"/>
      <c r="R87" s="26"/>
      <c r="S87" s="27"/>
      <c r="T87" s="26"/>
      <c r="U87" s="26"/>
      <c r="V87" s="27"/>
      <c r="W87" s="26"/>
      <c r="X87" s="26"/>
      <c r="Y87" s="27"/>
      <c r="Z87" s="26"/>
      <c r="AA87" s="26"/>
      <c r="AB87" s="27"/>
      <c r="AC87" s="26"/>
      <c r="AD87" s="26"/>
      <c r="AE87" s="27"/>
      <c r="AF87" s="41"/>
      <c r="AG87" s="42"/>
      <c r="AH87" s="43"/>
      <c r="AI87" s="39"/>
      <c r="AJ87" s="47"/>
    </row>
    <row r="88" spans="1:37" s="3" customFormat="1" ht="16.5" customHeight="1" x14ac:dyDescent="0.25">
      <c r="A88" s="49" t="s">
        <v>28</v>
      </c>
      <c r="B88" s="26">
        <f>'[1]сельское хозяйство (2014-2016)'!F7</f>
        <v>44.5</v>
      </c>
      <c r="C88" s="26">
        <v>9500</v>
      </c>
      <c r="D88" s="27">
        <f>C88*B88</f>
        <v>422750</v>
      </c>
      <c r="E88" s="26">
        <f>'[1]сельское хозяйство (2014-2016)'!L7</f>
        <v>30</v>
      </c>
      <c r="F88" s="26">
        <f>C88</f>
        <v>9500</v>
      </c>
      <c r="G88" s="27">
        <f>F88*E88</f>
        <v>285000</v>
      </c>
      <c r="H88" s="26">
        <f>'[1]сельское хозяйство (2014-2016)'!R7</f>
        <v>19.399999999999999</v>
      </c>
      <c r="I88" s="26">
        <f>C88</f>
        <v>9500</v>
      </c>
      <c r="J88" s="27">
        <f>I88*H88</f>
        <v>184300</v>
      </c>
      <c r="K88" s="26">
        <f>'[1]сельское хозяйство (2014-2016)'!X7</f>
        <v>41</v>
      </c>
      <c r="L88" s="26">
        <f>C88</f>
        <v>9500</v>
      </c>
      <c r="M88" s="27">
        <f>L88*K88</f>
        <v>389500</v>
      </c>
      <c r="N88" s="26">
        <f>'[1]сельское хозяйство (2014-2016)'!AD7</f>
        <v>33.200000000000003</v>
      </c>
      <c r="O88" s="26">
        <f>C88</f>
        <v>9500</v>
      </c>
      <c r="P88" s="27">
        <f>O88*N88</f>
        <v>315400</v>
      </c>
      <c r="Q88" s="26">
        <f>'[1]сельское хозяйство (2014-2016)'!AJ7</f>
        <v>24.8</v>
      </c>
      <c r="R88" s="26">
        <f>C88</f>
        <v>9500</v>
      </c>
      <c r="S88" s="27">
        <f>R88*Q88</f>
        <v>235600</v>
      </c>
      <c r="T88" s="26">
        <f>'[1]сельское хозяйство (2014-2016)'!AP7</f>
        <v>15.6</v>
      </c>
      <c r="U88" s="26">
        <f>C88</f>
        <v>9500</v>
      </c>
      <c r="V88" s="27">
        <f>U88*T88</f>
        <v>148200</v>
      </c>
      <c r="W88" s="26">
        <f>'[1]сельское хозяйство (2014-2016)'!AV7</f>
        <v>35.5</v>
      </c>
      <c r="X88" s="26">
        <f>C88</f>
        <v>9500</v>
      </c>
      <c r="Y88" s="27">
        <f>X88*W88</f>
        <v>337250</v>
      </c>
      <c r="Z88" s="26">
        <f>'[1]сельское хозяйство (2014-2016)'!BB7</f>
        <v>17.5</v>
      </c>
      <c r="AA88" s="26">
        <f t="shared" ref="AA88:AA137" si="24">C88</f>
        <v>9500</v>
      </c>
      <c r="AB88" s="27">
        <f>AA88*Z88</f>
        <v>166250</v>
      </c>
      <c r="AC88" s="26">
        <f>'[1]сельское хозяйство (2014-2016)'!BH7</f>
        <v>32.200000000000003</v>
      </c>
      <c r="AD88" s="26">
        <f>C88</f>
        <v>9500</v>
      </c>
      <c r="AE88" s="27">
        <f>AD88*AC88</f>
        <v>305900</v>
      </c>
      <c r="AF88" s="41">
        <f>B88+E88+H88+K88+N88+Q88+T88+W88+Z88+AC88</f>
        <v>293.7</v>
      </c>
      <c r="AG88" s="42">
        <f t="shared" ref="AG88:AG137" si="25">D88+G88+J88+M88+P88+S88+V88+Y88+AB88+AE88</f>
        <v>2790150</v>
      </c>
      <c r="AH88" s="43">
        <f>AF88</f>
        <v>293.7</v>
      </c>
      <c r="AI88" s="39">
        <f>[1]сравнительный!F60</f>
        <v>293.7</v>
      </c>
      <c r="AJ88" s="47">
        <f t="shared" ref="AJ88:AJ137" si="26">AI88-AH88</f>
        <v>0</v>
      </c>
      <c r="AK88" s="50">
        <f>AH88+AH92</f>
        <v>433.8</v>
      </c>
    </row>
    <row r="89" spans="1:37" s="3" customFormat="1" ht="16.5" customHeight="1" x14ac:dyDescent="0.25">
      <c r="A89" s="45" t="s">
        <v>24</v>
      </c>
      <c r="B89" s="26">
        <f>'[1]сельское хозяйство (2014-2016)'!F8</f>
        <v>35.9</v>
      </c>
      <c r="C89" s="26">
        <v>9500</v>
      </c>
      <c r="D89" s="27">
        <f t="shared" ref="D89:D137" si="27">C89*B89</f>
        <v>341050</v>
      </c>
      <c r="E89" s="26">
        <f>'[1]сельское хозяйство (2014-2016)'!L8</f>
        <v>13.4</v>
      </c>
      <c r="F89" s="26">
        <f t="shared" ref="F89:F137" si="28">C89</f>
        <v>9500</v>
      </c>
      <c r="G89" s="27">
        <f t="shared" ref="G89:G137" si="29">F89*E89</f>
        <v>127300</v>
      </c>
      <c r="H89" s="26">
        <f>'[1]сельское хозяйство (2014-2016)'!R8</f>
        <v>16.399999999999999</v>
      </c>
      <c r="I89" s="26">
        <f t="shared" ref="I89:I137" si="30">C89</f>
        <v>9500</v>
      </c>
      <c r="J89" s="27">
        <f t="shared" ref="J89:J137" si="31">I89*H89</f>
        <v>155800</v>
      </c>
      <c r="K89" s="26">
        <f>'[1]сельское хозяйство (2014-2016)'!X8</f>
        <v>9.5</v>
      </c>
      <c r="L89" s="26">
        <f t="shared" ref="L89:L137" si="32">C89</f>
        <v>9500</v>
      </c>
      <c r="M89" s="27">
        <f t="shared" ref="M89:M137" si="33">L89*K89</f>
        <v>90250</v>
      </c>
      <c r="N89" s="26">
        <f>'[1]сельское хозяйство (2014-2016)'!AD8</f>
        <v>3</v>
      </c>
      <c r="O89" s="26">
        <f t="shared" ref="O89:O137" si="34">C89</f>
        <v>9500</v>
      </c>
      <c r="P89" s="27">
        <f t="shared" ref="P89:P137" si="35">O89*N89</f>
        <v>28500</v>
      </c>
      <c r="Q89" s="26">
        <f>'[1]сельское хозяйство (2014-2016)'!AJ8</f>
        <v>9.8000000000000007</v>
      </c>
      <c r="R89" s="26">
        <f t="shared" ref="R89:R137" si="36">C89</f>
        <v>9500</v>
      </c>
      <c r="S89" s="27">
        <f t="shared" ref="S89:S137" si="37">R89*Q89</f>
        <v>93100</v>
      </c>
      <c r="T89" s="26">
        <f>'[1]сельское хозяйство (2014-2016)'!AP8</f>
        <v>15.2</v>
      </c>
      <c r="U89" s="26">
        <f t="shared" ref="U89:U137" si="38">C89</f>
        <v>9500</v>
      </c>
      <c r="V89" s="27">
        <f t="shared" ref="V89:V137" si="39">U89*T89</f>
        <v>144400</v>
      </c>
      <c r="W89" s="26">
        <f>'[1]сельское хозяйство (2014-2016)'!AV8</f>
        <v>31.7</v>
      </c>
      <c r="X89" s="26">
        <f t="shared" ref="X89:X137" si="40">C89</f>
        <v>9500</v>
      </c>
      <c r="Y89" s="27">
        <f t="shared" ref="Y89:Y137" si="41">X89*W89</f>
        <v>301150</v>
      </c>
      <c r="Z89" s="26">
        <f>'[1]сельское хозяйство (2014-2016)'!BB8</f>
        <v>13</v>
      </c>
      <c r="AA89" s="26">
        <f t="shared" si="24"/>
        <v>9500</v>
      </c>
      <c r="AB89" s="27">
        <f t="shared" ref="AB89:AB137" si="42">AA89*Z89</f>
        <v>123500</v>
      </c>
      <c r="AC89" s="26">
        <f>'[1]сельское хозяйство (2014-2016)'!BH8</f>
        <v>6.7</v>
      </c>
      <c r="AD89" s="26">
        <f t="shared" ref="AD89:AD137" si="43">C89</f>
        <v>9500</v>
      </c>
      <c r="AE89" s="27">
        <f t="shared" ref="AE89:AE137" si="44">AD89*AC89</f>
        <v>63650</v>
      </c>
      <c r="AF89" s="41">
        <f t="shared" ref="AF89:AF137" si="45">B89+E89+H89+K89+N89+Q89+T89+W89+Z89+AC89</f>
        <v>154.59999999999997</v>
      </c>
      <c r="AG89" s="42">
        <f t="shared" si="25"/>
        <v>1468700</v>
      </c>
      <c r="AH89" s="43">
        <f t="shared" ref="AH89:AH137" si="46">AF89</f>
        <v>154.59999999999997</v>
      </c>
      <c r="AI89" s="39">
        <f>[1]сравнительный!F61</f>
        <v>154.6</v>
      </c>
      <c r="AJ89" s="47">
        <f t="shared" si="26"/>
        <v>0</v>
      </c>
      <c r="AK89" s="50">
        <f>AH89+AH93</f>
        <v>227.59999999999997</v>
      </c>
    </row>
    <row r="90" spans="1:37" s="3" customFormat="1" ht="32.25" customHeight="1" x14ac:dyDescent="0.25">
      <c r="A90" s="45" t="s">
        <v>25</v>
      </c>
      <c r="B90" s="26">
        <f>'[1]сельское хозяйство (2014-2016)'!F9</f>
        <v>8.6</v>
      </c>
      <c r="C90" s="26">
        <v>9500</v>
      </c>
      <c r="D90" s="27">
        <f t="shared" si="27"/>
        <v>81700</v>
      </c>
      <c r="E90" s="26">
        <f>'[1]сельское хозяйство (2014-2016)'!L9</f>
        <v>16.600000000000001</v>
      </c>
      <c r="F90" s="26">
        <f t="shared" si="28"/>
        <v>9500</v>
      </c>
      <c r="G90" s="27">
        <f t="shared" si="29"/>
        <v>157700</v>
      </c>
      <c r="H90" s="26">
        <f>'[1]сельское хозяйство (2014-2016)'!R9</f>
        <v>3</v>
      </c>
      <c r="I90" s="26">
        <f t="shared" si="30"/>
        <v>9500</v>
      </c>
      <c r="J90" s="27">
        <f t="shared" si="31"/>
        <v>28500</v>
      </c>
      <c r="K90" s="26">
        <f>'[1]сельское хозяйство (2014-2016)'!X9</f>
        <v>31.5</v>
      </c>
      <c r="L90" s="26">
        <f t="shared" si="32"/>
        <v>9500</v>
      </c>
      <c r="M90" s="27">
        <f t="shared" si="33"/>
        <v>299250</v>
      </c>
      <c r="N90" s="26">
        <f>'[1]сельское хозяйство (2014-2016)'!AD9</f>
        <v>30.2</v>
      </c>
      <c r="O90" s="26">
        <f t="shared" si="34"/>
        <v>9500</v>
      </c>
      <c r="P90" s="27">
        <f t="shared" si="35"/>
        <v>286900</v>
      </c>
      <c r="Q90" s="26">
        <f>'[1]сельское хозяйство (2014-2016)'!AJ9</f>
        <v>15</v>
      </c>
      <c r="R90" s="26">
        <f t="shared" si="36"/>
        <v>9500</v>
      </c>
      <c r="S90" s="27">
        <f t="shared" si="37"/>
        <v>142500</v>
      </c>
      <c r="T90" s="26">
        <f>'[1]сельское хозяйство (2014-2016)'!AP9</f>
        <v>0.4</v>
      </c>
      <c r="U90" s="26">
        <f t="shared" si="38"/>
        <v>9500</v>
      </c>
      <c r="V90" s="27">
        <f t="shared" si="39"/>
        <v>3800</v>
      </c>
      <c r="W90" s="26">
        <f>'[1]сельское хозяйство (2014-2016)'!AV9</f>
        <v>3.8</v>
      </c>
      <c r="X90" s="26">
        <f t="shared" si="40"/>
        <v>9500</v>
      </c>
      <c r="Y90" s="27">
        <f t="shared" si="41"/>
        <v>36100</v>
      </c>
      <c r="Z90" s="26">
        <f>'[1]сельское хозяйство (2014-2016)'!BB9</f>
        <v>4.5</v>
      </c>
      <c r="AA90" s="26">
        <f t="shared" si="24"/>
        <v>9500</v>
      </c>
      <c r="AB90" s="27">
        <f t="shared" si="42"/>
        <v>42750</v>
      </c>
      <c r="AC90" s="26">
        <f>'[1]сельское хозяйство (2014-2016)'!BH9</f>
        <v>25.5</v>
      </c>
      <c r="AD90" s="26">
        <f t="shared" si="43"/>
        <v>9500</v>
      </c>
      <c r="AE90" s="27">
        <f t="shared" si="44"/>
        <v>242250</v>
      </c>
      <c r="AF90" s="41">
        <f t="shared" si="45"/>
        <v>139.10000000000002</v>
      </c>
      <c r="AG90" s="42">
        <f t="shared" si="25"/>
        <v>1321450</v>
      </c>
      <c r="AH90" s="43">
        <f t="shared" si="46"/>
        <v>139.10000000000002</v>
      </c>
      <c r="AI90" s="39">
        <f>[1]сравнительный!F62</f>
        <v>139.1</v>
      </c>
      <c r="AJ90" s="47">
        <f t="shared" si="26"/>
        <v>0</v>
      </c>
      <c r="AK90" s="50">
        <f>AH90+AH94</f>
        <v>203.10000000000002</v>
      </c>
    </row>
    <row r="91" spans="1:37" s="3" customFormat="1" ht="21" customHeight="1" x14ac:dyDescent="0.25">
      <c r="A91" s="45" t="s">
        <v>26</v>
      </c>
      <c r="B91" s="26">
        <f>'[1]сельское хозяйство (2014-2016)'!F10</f>
        <v>0</v>
      </c>
      <c r="C91" s="26">
        <v>9500</v>
      </c>
      <c r="D91" s="27">
        <f t="shared" si="27"/>
        <v>0</v>
      </c>
      <c r="E91" s="26">
        <f>'[1]сельское хозяйство (2014-2016)'!L10</f>
        <v>0</v>
      </c>
      <c r="F91" s="26">
        <f t="shared" si="28"/>
        <v>9500</v>
      </c>
      <c r="G91" s="27">
        <f t="shared" si="29"/>
        <v>0</v>
      </c>
      <c r="H91" s="26">
        <f>'[1]сельское хозяйство (2014-2016)'!R10</f>
        <v>0</v>
      </c>
      <c r="I91" s="26">
        <f t="shared" si="30"/>
        <v>9500</v>
      </c>
      <c r="J91" s="27">
        <f t="shared" si="31"/>
        <v>0</v>
      </c>
      <c r="K91" s="26">
        <f>'[1]сельское хозяйство (2014-2016)'!X10</f>
        <v>0</v>
      </c>
      <c r="L91" s="26">
        <f t="shared" si="32"/>
        <v>9500</v>
      </c>
      <c r="M91" s="27">
        <f t="shared" si="33"/>
        <v>0</v>
      </c>
      <c r="N91" s="26">
        <f>'[1]сельское хозяйство (2014-2016)'!AD10</f>
        <v>0</v>
      </c>
      <c r="O91" s="26">
        <f t="shared" si="34"/>
        <v>9500</v>
      </c>
      <c r="P91" s="27">
        <f t="shared" si="35"/>
        <v>0</v>
      </c>
      <c r="Q91" s="26">
        <f>'[1]сельское хозяйство (2014-2016)'!AJ10</f>
        <v>0</v>
      </c>
      <c r="R91" s="26">
        <f t="shared" si="36"/>
        <v>9500</v>
      </c>
      <c r="S91" s="27">
        <f t="shared" si="37"/>
        <v>0</v>
      </c>
      <c r="T91" s="26">
        <f>'[1]сельское хозяйство (2014-2016)'!AP10</f>
        <v>0</v>
      </c>
      <c r="U91" s="26">
        <f t="shared" si="38"/>
        <v>9500</v>
      </c>
      <c r="V91" s="27">
        <f t="shared" si="39"/>
        <v>0</v>
      </c>
      <c r="W91" s="26">
        <f>'[1]сельское хозяйство (2014-2016)'!AV10</f>
        <v>0</v>
      </c>
      <c r="X91" s="26">
        <f t="shared" si="40"/>
        <v>9500</v>
      </c>
      <c r="Y91" s="27">
        <f t="shared" si="41"/>
        <v>0</v>
      </c>
      <c r="Z91" s="26">
        <f>'[1]сельское хозяйство (2014-2016)'!BB10</f>
        <v>0</v>
      </c>
      <c r="AA91" s="26">
        <f>C91</f>
        <v>9500</v>
      </c>
      <c r="AB91" s="27">
        <f t="shared" si="42"/>
        <v>0</v>
      </c>
      <c r="AC91" s="26">
        <f>'[1]сельское хозяйство (2014-2016)'!BH10</f>
        <v>0</v>
      </c>
      <c r="AD91" s="26">
        <f t="shared" si="43"/>
        <v>9500</v>
      </c>
      <c r="AE91" s="27">
        <f t="shared" si="44"/>
        <v>0</v>
      </c>
      <c r="AF91" s="41">
        <f t="shared" si="45"/>
        <v>0</v>
      </c>
      <c r="AG91" s="42">
        <f t="shared" si="25"/>
        <v>0</v>
      </c>
      <c r="AH91" s="43">
        <f t="shared" si="46"/>
        <v>0</v>
      </c>
      <c r="AI91" s="39">
        <f>[1]сравнительный!F63</f>
        <v>0</v>
      </c>
      <c r="AJ91" s="47">
        <f t="shared" si="26"/>
        <v>0</v>
      </c>
      <c r="AK91" s="50">
        <f>AH91+AH95</f>
        <v>3.1</v>
      </c>
    </row>
    <row r="92" spans="1:37" s="3" customFormat="1" ht="16.5" customHeight="1" x14ac:dyDescent="0.25">
      <c r="A92" s="49" t="s">
        <v>29</v>
      </c>
      <c r="B92" s="26">
        <f>'[1]сельское хозяйство (2014-2016)'!F11</f>
        <v>21.65</v>
      </c>
      <c r="C92" s="26">
        <v>9000</v>
      </c>
      <c r="D92" s="27">
        <f t="shared" si="27"/>
        <v>194850</v>
      </c>
      <c r="E92" s="26">
        <f>'[1]сельское хозяйство (2014-2016)'!L11</f>
        <v>17.75</v>
      </c>
      <c r="F92" s="26">
        <f t="shared" si="28"/>
        <v>9000</v>
      </c>
      <c r="G92" s="27">
        <f t="shared" si="29"/>
        <v>159750</v>
      </c>
      <c r="H92" s="26">
        <f>'[1]сельское хозяйство (2014-2016)'!R11</f>
        <v>8.0500000000000007</v>
      </c>
      <c r="I92" s="26">
        <f t="shared" si="30"/>
        <v>9000</v>
      </c>
      <c r="J92" s="27">
        <f t="shared" si="31"/>
        <v>72450</v>
      </c>
      <c r="K92" s="26">
        <f>'[1]сельское хозяйство (2014-2016)'!X11</f>
        <v>23.85</v>
      </c>
      <c r="L92" s="26">
        <f t="shared" si="32"/>
        <v>9000</v>
      </c>
      <c r="M92" s="27">
        <f t="shared" si="33"/>
        <v>214650</v>
      </c>
      <c r="N92" s="26">
        <f>'[1]сельское хозяйство (2014-2016)'!AD11</f>
        <v>16.450000000000003</v>
      </c>
      <c r="O92" s="26">
        <f t="shared" si="34"/>
        <v>9000</v>
      </c>
      <c r="P92" s="27">
        <f t="shared" si="35"/>
        <v>148050.00000000003</v>
      </c>
      <c r="Q92" s="26">
        <f>'[1]сельское хозяйство (2014-2016)'!AJ11</f>
        <v>10.25</v>
      </c>
      <c r="R92" s="26">
        <f t="shared" si="36"/>
        <v>9000</v>
      </c>
      <c r="S92" s="27">
        <f t="shared" si="37"/>
        <v>92250</v>
      </c>
      <c r="T92" s="26">
        <f>'[1]сельское хозяйство (2014-2016)'!AP11</f>
        <v>5.95</v>
      </c>
      <c r="U92" s="26">
        <f t="shared" si="38"/>
        <v>9000</v>
      </c>
      <c r="V92" s="27">
        <f t="shared" si="39"/>
        <v>53550</v>
      </c>
      <c r="W92" s="26">
        <f>'[1]сельское хозяйство (2014-2016)'!AV11</f>
        <v>11.549999999999999</v>
      </c>
      <c r="X92" s="26">
        <f t="shared" si="40"/>
        <v>9000</v>
      </c>
      <c r="Y92" s="27">
        <f t="shared" si="41"/>
        <v>103949.99999999999</v>
      </c>
      <c r="Z92" s="26">
        <f>'[1]сельское хозяйство (2014-2016)'!BB11</f>
        <v>10.25</v>
      </c>
      <c r="AA92" s="26">
        <f t="shared" si="24"/>
        <v>9000</v>
      </c>
      <c r="AB92" s="27">
        <f t="shared" si="42"/>
        <v>92250</v>
      </c>
      <c r="AC92" s="26">
        <f>'[1]сельское хозяйство (2014-2016)'!BH11</f>
        <v>14.35</v>
      </c>
      <c r="AD92" s="26">
        <f t="shared" si="43"/>
        <v>9000</v>
      </c>
      <c r="AE92" s="27">
        <f t="shared" si="44"/>
        <v>129150</v>
      </c>
      <c r="AF92" s="41">
        <f t="shared" si="45"/>
        <v>140.10000000000002</v>
      </c>
      <c r="AG92" s="42">
        <f t="shared" si="25"/>
        <v>1260900</v>
      </c>
      <c r="AH92" s="43">
        <f t="shared" si="46"/>
        <v>140.10000000000002</v>
      </c>
      <c r="AI92" s="39">
        <f>[1]сравнительный!F64</f>
        <v>140.1</v>
      </c>
      <c r="AJ92" s="47">
        <f t="shared" si="26"/>
        <v>0</v>
      </c>
    </row>
    <row r="93" spans="1:37" s="3" customFormat="1" ht="16.5" customHeight="1" x14ac:dyDescent="0.25">
      <c r="A93" s="45" t="s">
        <v>24</v>
      </c>
      <c r="B93" s="26">
        <f>'[1]сельское хозяйство (2014-2016)'!F12</f>
        <v>17.7</v>
      </c>
      <c r="C93" s="26">
        <v>9000</v>
      </c>
      <c r="D93" s="27">
        <f t="shared" si="27"/>
        <v>159300</v>
      </c>
      <c r="E93" s="26">
        <f>'[1]сельское хозяйство (2014-2016)'!L12</f>
        <v>9.6</v>
      </c>
      <c r="F93" s="26">
        <f t="shared" si="28"/>
        <v>9000</v>
      </c>
      <c r="G93" s="27">
        <f t="shared" si="29"/>
        <v>86400</v>
      </c>
      <c r="H93" s="26">
        <f>'[1]сельское хозяйство (2014-2016)'!R12</f>
        <v>6.2</v>
      </c>
      <c r="I93" s="26">
        <f t="shared" si="30"/>
        <v>9000</v>
      </c>
      <c r="J93" s="27">
        <f t="shared" si="31"/>
        <v>55800</v>
      </c>
      <c r="K93" s="26">
        <f>'[1]сельское хозяйство (2014-2016)'!X12</f>
        <v>9.1</v>
      </c>
      <c r="L93" s="26">
        <f t="shared" si="32"/>
        <v>9000</v>
      </c>
      <c r="M93" s="27">
        <f t="shared" si="33"/>
        <v>81900</v>
      </c>
      <c r="N93" s="26">
        <f>'[1]сельское хозяйство (2014-2016)'!AD12</f>
        <v>2</v>
      </c>
      <c r="O93" s="26">
        <f t="shared" si="34"/>
        <v>9000</v>
      </c>
      <c r="P93" s="27">
        <f t="shared" si="35"/>
        <v>18000</v>
      </c>
      <c r="Q93" s="26">
        <f>'[1]сельское хозяйство (2014-2016)'!AJ12</f>
        <v>3.3</v>
      </c>
      <c r="R93" s="26">
        <f t="shared" si="36"/>
        <v>9000</v>
      </c>
      <c r="S93" s="27">
        <f t="shared" si="37"/>
        <v>29700</v>
      </c>
      <c r="T93" s="26">
        <f>'[1]сельское хозяйство (2014-2016)'!AP12</f>
        <v>5.5</v>
      </c>
      <c r="U93" s="26">
        <f t="shared" si="38"/>
        <v>9000</v>
      </c>
      <c r="V93" s="27">
        <f t="shared" si="39"/>
        <v>49500</v>
      </c>
      <c r="W93" s="26">
        <f>'[1]сельское хозяйство (2014-2016)'!AV12</f>
        <v>9.6</v>
      </c>
      <c r="X93" s="26">
        <f t="shared" si="40"/>
        <v>9000</v>
      </c>
      <c r="Y93" s="27">
        <f t="shared" si="41"/>
        <v>86400</v>
      </c>
      <c r="Z93" s="26">
        <f>'[1]сельское хозяйство (2014-2016)'!BB12</f>
        <v>7.8</v>
      </c>
      <c r="AA93" s="26">
        <f t="shared" si="24"/>
        <v>9000</v>
      </c>
      <c r="AB93" s="27">
        <f t="shared" si="42"/>
        <v>70200</v>
      </c>
      <c r="AC93" s="26">
        <f>'[1]сельское хозяйство (2014-2016)'!BH12</f>
        <v>2.2000000000000002</v>
      </c>
      <c r="AD93" s="26">
        <f t="shared" si="43"/>
        <v>9000</v>
      </c>
      <c r="AE93" s="27">
        <f t="shared" si="44"/>
        <v>19800</v>
      </c>
      <c r="AF93" s="41">
        <f t="shared" si="45"/>
        <v>73</v>
      </c>
      <c r="AG93" s="42">
        <f t="shared" si="25"/>
        <v>657000</v>
      </c>
      <c r="AH93" s="43">
        <f t="shared" si="46"/>
        <v>73</v>
      </c>
      <c r="AI93" s="39">
        <v>73</v>
      </c>
      <c r="AJ93" s="47">
        <f t="shared" si="26"/>
        <v>0</v>
      </c>
    </row>
    <row r="94" spans="1:37" s="3" customFormat="1" ht="30.75" customHeight="1" x14ac:dyDescent="0.25">
      <c r="A94" s="45" t="s">
        <v>25</v>
      </c>
      <c r="B94" s="26">
        <f>'[1]сельское хозяйство (2014-2016)'!F13</f>
        <v>3.7</v>
      </c>
      <c r="C94" s="26">
        <v>9000</v>
      </c>
      <c r="D94" s="27">
        <f t="shared" si="27"/>
        <v>33300</v>
      </c>
      <c r="E94" s="26">
        <f>'[1]сельское хозяйство (2014-2016)'!L13</f>
        <v>7.8</v>
      </c>
      <c r="F94" s="26">
        <f t="shared" si="28"/>
        <v>9000</v>
      </c>
      <c r="G94" s="27">
        <f t="shared" si="29"/>
        <v>70200</v>
      </c>
      <c r="H94" s="26">
        <f>'[1]сельское хозяйство (2014-2016)'!R13</f>
        <v>1.5</v>
      </c>
      <c r="I94" s="26">
        <f t="shared" si="30"/>
        <v>9000</v>
      </c>
      <c r="J94" s="27">
        <f t="shared" si="31"/>
        <v>13500</v>
      </c>
      <c r="K94" s="26">
        <f>'[1]сельское хозяйство (2014-2016)'!X13</f>
        <v>14.4</v>
      </c>
      <c r="L94" s="26">
        <f t="shared" si="32"/>
        <v>9000</v>
      </c>
      <c r="M94" s="27">
        <f t="shared" si="33"/>
        <v>129600</v>
      </c>
      <c r="N94" s="26">
        <f>'[1]сельское хозяйство (2014-2016)'!AD13</f>
        <v>14.1</v>
      </c>
      <c r="O94" s="26">
        <f t="shared" si="34"/>
        <v>9000</v>
      </c>
      <c r="P94" s="27">
        <f t="shared" si="35"/>
        <v>126900</v>
      </c>
      <c r="Q94" s="26">
        <f>'[1]сельское хозяйство (2014-2016)'!AJ13</f>
        <v>6.7</v>
      </c>
      <c r="R94" s="26">
        <f t="shared" si="36"/>
        <v>9000</v>
      </c>
      <c r="S94" s="27">
        <f t="shared" si="37"/>
        <v>60300</v>
      </c>
      <c r="T94" s="26">
        <f>'[1]сельское хозяйство (2014-2016)'!AP13</f>
        <v>0.2</v>
      </c>
      <c r="U94" s="26">
        <f t="shared" si="38"/>
        <v>9000</v>
      </c>
      <c r="V94" s="27">
        <f t="shared" si="39"/>
        <v>1800</v>
      </c>
      <c r="W94" s="26">
        <f>'[1]сельское хозяйство (2014-2016)'!AV13</f>
        <v>1.6</v>
      </c>
      <c r="X94" s="26">
        <f t="shared" si="40"/>
        <v>9000</v>
      </c>
      <c r="Y94" s="27">
        <f t="shared" si="41"/>
        <v>14400</v>
      </c>
      <c r="Z94" s="26">
        <f>'[1]сельское хозяйство (2014-2016)'!BB13</f>
        <v>2.2000000000000002</v>
      </c>
      <c r="AA94" s="26">
        <f t="shared" si="24"/>
        <v>9000</v>
      </c>
      <c r="AB94" s="27">
        <f t="shared" si="42"/>
        <v>19800</v>
      </c>
      <c r="AC94" s="26">
        <f>'[1]сельское хозяйство (2014-2016)'!BH13</f>
        <v>11.8</v>
      </c>
      <c r="AD94" s="26">
        <f t="shared" si="43"/>
        <v>9000</v>
      </c>
      <c r="AE94" s="27">
        <f t="shared" si="44"/>
        <v>106200</v>
      </c>
      <c r="AF94" s="41">
        <f t="shared" si="45"/>
        <v>64.000000000000014</v>
      </c>
      <c r="AG94" s="42">
        <f t="shared" si="25"/>
        <v>576000</v>
      </c>
      <c r="AH94" s="43">
        <f t="shared" si="46"/>
        <v>64.000000000000014</v>
      </c>
      <c r="AI94" s="39">
        <v>64</v>
      </c>
      <c r="AJ94" s="47">
        <f t="shared" si="26"/>
        <v>0</v>
      </c>
    </row>
    <row r="95" spans="1:37" s="3" customFormat="1" ht="16.5" customHeight="1" x14ac:dyDescent="0.25">
      <c r="A95" s="45" t="s">
        <v>26</v>
      </c>
      <c r="B95" s="26">
        <f>'[1]сельское хозяйство (2014-2016)'!F14</f>
        <v>0.25</v>
      </c>
      <c r="C95" s="26">
        <v>8500</v>
      </c>
      <c r="D95" s="27">
        <f t="shared" si="27"/>
        <v>2125</v>
      </c>
      <c r="E95" s="26">
        <f>'[1]сельское хозяйство (2014-2016)'!L14</f>
        <v>0.35</v>
      </c>
      <c r="F95" s="26">
        <f t="shared" si="28"/>
        <v>8500</v>
      </c>
      <c r="G95" s="27">
        <f t="shared" si="29"/>
        <v>2975</v>
      </c>
      <c r="H95" s="26">
        <f>'[1]сельское хозяйство (2014-2016)'!R14</f>
        <v>0.35</v>
      </c>
      <c r="I95" s="26">
        <f t="shared" si="30"/>
        <v>8500</v>
      </c>
      <c r="J95" s="27">
        <f t="shared" si="31"/>
        <v>2975</v>
      </c>
      <c r="K95" s="26">
        <f>'[1]сельское хозяйство (2014-2016)'!X14</f>
        <v>0.35</v>
      </c>
      <c r="L95" s="26">
        <f t="shared" si="32"/>
        <v>8500</v>
      </c>
      <c r="M95" s="27">
        <f t="shared" si="33"/>
        <v>2975</v>
      </c>
      <c r="N95" s="26">
        <f>'[1]сельское хозяйство (2014-2016)'!AD14</f>
        <v>0.35</v>
      </c>
      <c r="O95" s="26">
        <f t="shared" si="34"/>
        <v>8500</v>
      </c>
      <c r="P95" s="27">
        <f t="shared" si="35"/>
        <v>2975</v>
      </c>
      <c r="Q95" s="26">
        <f>'[1]сельское хозяйство (2014-2016)'!AJ14</f>
        <v>0.25</v>
      </c>
      <c r="R95" s="26">
        <f t="shared" si="36"/>
        <v>8500</v>
      </c>
      <c r="S95" s="27">
        <f t="shared" si="37"/>
        <v>2125</v>
      </c>
      <c r="T95" s="26">
        <f>'[1]сельское хозяйство (2014-2016)'!AP14</f>
        <v>0.25</v>
      </c>
      <c r="U95" s="26">
        <f t="shared" si="38"/>
        <v>8500</v>
      </c>
      <c r="V95" s="27">
        <f t="shared" si="39"/>
        <v>2125</v>
      </c>
      <c r="W95" s="26">
        <f>'[1]сельское хозяйство (2014-2016)'!AV14</f>
        <v>0.35</v>
      </c>
      <c r="X95" s="26">
        <f t="shared" si="40"/>
        <v>8500</v>
      </c>
      <c r="Y95" s="27">
        <f t="shared" si="41"/>
        <v>2975</v>
      </c>
      <c r="Z95" s="26">
        <f>'[1]сельское хозяйство (2014-2016)'!BB14</f>
        <v>0.25</v>
      </c>
      <c r="AA95" s="26">
        <f>C95</f>
        <v>8500</v>
      </c>
      <c r="AB95" s="27">
        <f t="shared" si="42"/>
        <v>2125</v>
      </c>
      <c r="AC95" s="26">
        <f>'[1]сельское хозяйство (2014-2016)'!BH14</f>
        <v>0.35</v>
      </c>
      <c r="AD95" s="26">
        <f t="shared" si="43"/>
        <v>8500</v>
      </c>
      <c r="AE95" s="27">
        <f t="shared" si="44"/>
        <v>2975</v>
      </c>
      <c r="AF95" s="41">
        <f t="shared" si="45"/>
        <v>3.1</v>
      </c>
      <c r="AG95" s="42">
        <f t="shared" si="25"/>
        <v>26350</v>
      </c>
      <c r="AH95" s="43">
        <f t="shared" si="46"/>
        <v>3.1</v>
      </c>
      <c r="AI95" s="39">
        <v>3.1</v>
      </c>
      <c r="AJ95" s="47">
        <f t="shared" si="26"/>
        <v>0</v>
      </c>
    </row>
    <row r="96" spans="1:37" s="3" customFormat="1" ht="16.5" customHeight="1" x14ac:dyDescent="0.25">
      <c r="A96" s="49" t="s">
        <v>30</v>
      </c>
      <c r="B96" s="26">
        <f>'[1]сельское хозяйство (2014-2016)'!F15</f>
        <v>1.2</v>
      </c>
      <c r="C96" s="26">
        <v>18500</v>
      </c>
      <c r="D96" s="27">
        <f t="shared" si="27"/>
        <v>22200</v>
      </c>
      <c r="E96" s="26">
        <f>'[1]сельское хозяйство (2014-2016)'!L15</f>
        <v>0.3</v>
      </c>
      <c r="F96" s="26">
        <f t="shared" si="28"/>
        <v>18500</v>
      </c>
      <c r="G96" s="27">
        <f t="shared" si="29"/>
        <v>5550</v>
      </c>
      <c r="H96" s="26">
        <f>'[1]сельское хозяйство (2014-2016)'!R15</f>
        <v>3.2</v>
      </c>
      <c r="I96" s="26">
        <f t="shared" si="30"/>
        <v>18500</v>
      </c>
      <c r="J96" s="27">
        <f t="shared" si="31"/>
        <v>59200</v>
      </c>
      <c r="K96" s="26">
        <f>'[1]сельское хозяйство (2014-2016)'!X15</f>
        <v>1.3</v>
      </c>
      <c r="L96" s="26">
        <f t="shared" si="32"/>
        <v>18500</v>
      </c>
      <c r="M96" s="27">
        <f t="shared" si="33"/>
        <v>24050</v>
      </c>
      <c r="N96" s="26">
        <f>'[1]сельское хозяйство (2014-2016)'!AD15</f>
        <v>0.9</v>
      </c>
      <c r="O96" s="26">
        <f t="shared" si="34"/>
        <v>18500</v>
      </c>
      <c r="P96" s="27">
        <f t="shared" si="35"/>
        <v>16650</v>
      </c>
      <c r="Q96" s="26">
        <f>'[1]сельское хозяйство (2014-2016)'!AJ15</f>
        <v>1.2000000000000002</v>
      </c>
      <c r="R96" s="26">
        <f t="shared" si="36"/>
        <v>18500</v>
      </c>
      <c r="S96" s="27">
        <f t="shared" si="37"/>
        <v>22200.000000000004</v>
      </c>
      <c r="T96" s="26">
        <f>'[1]сельское хозяйство (2014-2016)'!AP15</f>
        <v>1.9</v>
      </c>
      <c r="U96" s="26">
        <f t="shared" si="38"/>
        <v>18500</v>
      </c>
      <c r="V96" s="27">
        <f t="shared" si="39"/>
        <v>35150</v>
      </c>
      <c r="W96" s="26">
        <f>'[1]сельское хозяйство (2014-2016)'!AV15</f>
        <v>0</v>
      </c>
      <c r="X96" s="26">
        <f t="shared" si="40"/>
        <v>18500</v>
      </c>
      <c r="Y96" s="27">
        <f t="shared" si="41"/>
        <v>0</v>
      </c>
      <c r="Z96" s="26">
        <f>'[1]сельское хозяйство (2014-2016)'!BB15</f>
        <v>0.89999999999999991</v>
      </c>
      <c r="AA96" s="26">
        <f t="shared" si="24"/>
        <v>18500</v>
      </c>
      <c r="AB96" s="27">
        <f t="shared" si="42"/>
        <v>16650</v>
      </c>
      <c r="AC96" s="26">
        <f>'[1]сельское хозяйство (2014-2016)'!BH15</f>
        <v>1.2</v>
      </c>
      <c r="AD96" s="26">
        <f t="shared" si="43"/>
        <v>18500</v>
      </c>
      <c r="AE96" s="27">
        <f t="shared" si="44"/>
        <v>22200</v>
      </c>
      <c r="AF96" s="41">
        <f t="shared" si="45"/>
        <v>12.100000000000001</v>
      </c>
      <c r="AG96" s="42">
        <f t="shared" si="25"/>
        <v>223850</v>
      </c>
      <c r="AH96" s="43">
        <f t="shared" si="46"/>
        <v>12.100000000000001</v>
      </c>
      <c r="AI96" s="39">
        <f>[1]сравнительный!F65</f>
        <v>12.1</v>
      </c>
      <c r="AJ96" s="47">
        <f t="shared" si="26"/>
        <v>0</v>
      </c>
    </row>
    <row r="97" spans="1:36" s="3" customFormat="1" ht="16.5" customHeight="1" x14ac:dyDescent="0.25">
      <c r="A97" s="45" t="s">
        <v>24</v>
      </c>
      <c r="B97" s="26">
        <f>'[1]сельское хозяйство (2014-2016)'!F16</f>
        <v>0.9</v>
      </c>
      <c r="C97" s="26">
        <v>18500</v>
      </c>
      <c r="D97" s="27">
        <f t="shared" si="27"/>
        <v>16650</v>
      </c>
      <c r="E97" s="26">
        <f>'[1]сельское хозяйство (2014-2016)'!L16</f>
        <v>0.3</v>
      </c>
      <c r="F97" s="26">
        <f t="shared" si="28"/>
        <v>18500</v>
      </c>
      <c r="G97" s="27">
        <f t="shared" si="29"/>
        <v>5550</v>
      </c>
      <c r="H97" s="26">
        <f>'[1]сельское хозяйство (2014-2016)'!R16</f>
        <v>3.2</v>
      </c>
      <c r="I97" s="26">
        <f t="shared" si="30"/>
        <v>18500</v>
      </c>
      <c r="J97" s="27">
        <f t="shared" si="31"/>
        <v>59200</v>
      </c>
      <c r="K97" s="26">
        <f>'[1]сельское хозяйство (2014-2016)'!X16</f>
        <v>0.3</v>
      </c>
      <c r="L97" s="26">
        <f t="shared" si="32"/>
        <v>18500</v>
      </c>
      <c r="M97" s="27">
        <f t="shared" si="33"/>
        <v>5550</v>
      </c>
      <c r="N97" s="26">
        <f>'[1]сельское хозяйство (2014-2016)'!AD16</f>
        <v>0.1</v>
      </c>
      <c r="O97" s="26">
        <f t="shared" si="34"/>
        <v>18500</v>
      </c>
      <c r="P97" s="27">
        <f t="shared" si="35"/>
        <v>1850</v>
      </c>
      <c r="Q97" s="26">
        <f>'[1]сельское хозяйство (2014-2016)'!AJ16</f>
        <v>0.8</v>
      </c>
      <c r="R97" s="26">
        <f t="shared" si="36"/>
        <v>18500</v>
      </c>
      <c r="S97" s="27">
        <f t="shared" si="37"/>
        <v>14800</v>
      </c>
      <c r="T97" s="26">
        <f>'[1]сельское хозяйство (2014-2016)'!AP16</f>
        <v>1.9</v>
      </c>
      <c r="U97" s="26">
        <f t="shared" si="38"/>
        <v>18500</v>
      </c>
      <c r="V97" s="27">
        <f t="shared" si="39"/>
        <v>35150</v>
      </c>
      <c r="W97" s="26">
        <f>'[1]сельское хозяйство (2014-2016)'!AV16</f>
        <v>0</v>
      </c>
      <c r="X97" s="26">
        <f t="shared" si="40"/>
        <v>18500</v>
      </c>
      <c r="Y97" s="27">
        <f t="shared" si="41"/>
        <v>0</v>
      </c>
      <c r="Z97" s="26">
        <f>'[1]сельское хозяйство (2014-2016)'!BB16</f>
        <v>0.6</v>
      </c>
      <c r="AA97" s="26">
        <f t="shared" si="24"/>
        <v>18500</v>
      </c>
      <c r="AB97" s="27">
        <f t="shared" si="42"/>
        <v>11100</v>
      </c>
      <c r="AC97" s="26">
        <f>'[1]сельское хозяйство (2014-2016)'!BH16</f>
        <v>0.5</v>
      </c>
      <c r="AD97" s="26">
        <f t="shared" si="43"/>
        <v>18500</v>
      </c>
      <c r="AE97" s="27">
        <f t="shared" si="44"/>
        <v>9250</v>
      </c>
      <c r="AF97" s="41">
        <f t="shared" si="45"/>
        <v>8.6</v>
      </c>
      <c r="AG97" s="42">
        <f t="shared" si="25"/>
        <v>159100</v>
      </c>
      <c r="AH97" s="43">
        <f t="shared" si="46"/>
        <v>8.6</v>
      </c>
      <c r="AI97" s="39">
        <f>[1]сравнительный!F66</f>
        <v>8.6</v>
      </c>
      <c r="AJ97" s="47">
        <f t="shared" si="26"/>
        <v>0</v>
      </c>
    </row>
    <row r="98" spans="1:36" s="3" customFormat="1" ht="28.5" customHeight="1" x14ac:dyDescent="0.25">
      <c r="A98" s="45" t="s">
        <v>25</v>
      </c>
      <c r="B98" s="26">
        <f>'[1]сельское хозяйство (2014-2016)'!F17</f>
        <v>0.3</v>
      </c>
      <c r="C98" s="26">
        <v>18500</v>
      </c>
      <c r="D98" s="27">
        <f t="shared" si="27"/>
        <v>5550</v>
      </c>
      <c r="E98" s="26">
        <f>'[1]сельское хозяйство (2014-2016)'!L17</f>
        <v>0</v>
      </c>
      <c r="F98" s="26">
        <f t="shared" si="28"/>
        <v>18500</v>
      </c>
      <c r="G98" s="27">
        <f t="shared" si="29"/>
        <v>0</v>
      </c>
      <c r="H98" s="26">
        <f>'[1]сельское хозяйство (2014-2016)'!R17</f>
        <v>0</v>
      </c>
      <c r="I98" s="26">
        <f t="shared" si="30"/>
        <v>18500</v>
      </c>
      <c r="J98" s="27">
        <f t="shared" si="31"/>
        <v>0</v>
      </c>
      <c r="K98" s="26">
        <f>'[1]сельское хозяйство (2014-2016)'!X17</f>
        <v>1</v>
      </c>
      <c r="L98" s="26">
        <f t="shared" si="32"/>
        <v>18500</v>
      </c>
      <c r="M98" s="27">
        <f t="shared" si="33"/>
        <v>18500</v>
      </c>
      <c r="N98" s="26">
        <f>'[1]сельское хозяйство (2014-2016)'!AD17</f>
        <v>0.8</v>
      </c>
      <c r="O98" s="26">
        <f t="shared" si="34"/>
        <v>18500</v>
      </c>
      <c r="P98" s="27">
        <f t="shared" si="35"/>
        <v>14800</v>
      </c>
      <c r="Q98" s="26">
        <f>'[1]сельское хозяйство (2014-2016)'!AJ17</f>
        <v>0.4</v>
      </c>
      <c r="R98" s="26">
        <f t="shared" si="36"/>
        <v>18500</v>
      </c>
      <c r="S98" s="27">
        <f t="shared" si="37"/>
        <v>7400</v>
      </c>
      <c r="T98" s="26">
        <f>'[1]сельское хозяйство (2014-2016)'!AP17</f>
        <v>0</v>
      </c>
      <c r="U98" s="26">
        <f t="shared" si="38"/>
        <v>18500</v>
      </c>
      <c r="V98" s="27">
        <f t="shared" si="39"/>
        <v>0</v>
      </c>
      <c r="W98" s="26">
        <f>'[1]сельское хозяйство (2014-2016)'!AV17</f>
        <v>0</v>
      </c>
      <c r="X98" s="26">
        <f t="shared" si="40"/>
        <v>18500</v>
      </c>
      <c r="Y98" s="27">
        <f t="shared" si="41"/>
        <v>0</v>
      </c>
      <c r="Z98" s="26">
        <f>'[1]сельское хозяйство (2014-2016)'!BB17</f>
        <v>0.3</v>
      </c>
      <c r="AA98" s="26">
        <f t="shared" si="24"/>
        <v>18500</v>
      </c>
      <c r="AB98" s="27">
        <f t="shared" si="42"/>
        <v>5550</v>
      </c>
      <c r="AC98" s="26">
        <f>'[1]сельское хозяйство (2014-2016)'!BH17</f>
        <v>0.7</v>
      </c>
      <c r="AD98" s="26">
        <f t="shared" si="43"/>
        <v>18500</v>
      </c>
      <c r="AE98" s="27">
        <f t="shared" si="44"/>
        <v>12950</v>
      </c>
      <c r="AF98" s="41">
        <f t="shared" si="45"/>
        <v>3.5</v>
      </c>
      <c r="AG98" s="42">
        <f t="shared" si="25"/>
        <v>64750</v>
      </c>
      <c r="AH98" s="43">
        <f t="shared" si="46"/>
        <v>3.5</v>
      </c>
      <c r="AI98" s="39">
        <f>[1]сравнительный!F67</f>
        <v>3.5</v>
      </c>
      <c r="AJ98" s="47">
        <f t="shared" si="26"/>
        <v>0</v>
      </c>
    </row>
    <row r="99" spans="1:36" s="3" customFormat="1" ht="16.5" customHeight="1" x14ac:dyDescent="0.25">
      <c r="A99" s="49" t="s">
        <v>31</v>
      </c>
      <c r="B99" s="26">
        <f>'[1]сельское хозяйство (2014-2016)'!F18</f>
        <v>0</v>
      </c>
      <c r="C99" s="26">
        <v>2100</v>
      </c>
      <c r="D99" s="27">
        <f t="shared" si="27"/>
        <v>0</v>
      </c>
      <c r="E99" s="26">
        <f>'[1]сельское хозяйство (2014-2016)'!L18</f>
        <v>1.8</v>
      </c>
      <c r="F99" s="26">
        <f t="shared" si="28"/>
        <v>2100</v>
      </c>
      <c r="G99" s="27">
        <f t="shared" si="29"/>
        <v>3780</v>
      </c>
      <c r="H99" s="26">
        <f>'[1]сельское хозяйство (2014-2016)'!R18</f>
        <v>13.3</v>
      </c>
      <c r="I99" s="26">
        <f t="shared" si="30"/>
        <v>2100</v>
      </c>
      <c r="J99" s="27">
        <f t="shared" si="31"/>
        <v>27930</v>
      </c>
      <c r="K99" s="26">
        <f>'[1]сельское хозяйство (2014-2016)'!X18</f>
        <v>7.9</v>
      </c>
      <c r="L99" s="26">
        <f t="shared" si="32"/>
        <v>2100</v>
      </c>
      <c r="M99" s="27">
        <f t="shared" si="33"/>
        <v>16590</v>
      </c>
      <c r="N99" s="26">
        <f>'[1]сельское хозяйство (2014-2016)'!AD18</f>
        <v>0</v>
      </c>
      <c r="O99" s="26">
        <f t="shared" si="34"/>
        <v>2100</v>
      </c>
      <c r="P99" s="27">
        <f t="shared" si="35"/>
        <v>0</v>
      </c>
      <c r="Q99" s="26">
        <f>'[1]сельское хозяйство (2014-2016)'!AJ18</f>
        <v>35.5</v>
      </c>
      <c r="R99" s="26">
        <f t="shared" si="36"/>
        <v>2100</v>
      </c>
      <c r="S99" s="27">
        <f t="shared" si="37"/>
        <v>74550</v>
      </c>
      <c r="T99" s="26">
        <f>'[1]сельское хозяйство (2014-2016)'!AP18</f>
        <v>0</v>
      </c>
      <c r="U99" s="26">
        <f t="shared" si="38"/>
        <v>2100</v>
      </c>
      <c r="V99" s="27">
        <f t="shared" si="39"/>
        <v>0</v>
      </c>
      <c r="W99" s="26">
        <f>'[1]сельское хозяйство (2014-2016)'!AV18</f>
        <v>2</v>
      </c>
      <c r="X99" s="26">
        <f t="shared" si="40"/>
        <v>2100</v>
      </c>
      <c r="Y99" s="27">
        <f t="shared" si="41"/>
        <v>4200</v>
      </c>
      <c r="Z99" s="26">
        <f>'[1]сельское хозяйство (2014-2016)'!BB18</f>
        <v>9.6999999999999993</v>
      </c>
      <c r="AA99" s="26">
        <f>C99</f>
        <v>2100</v>
      </c>
      <c r="AB99" s="27">
        <f t="shared" si="42"/>
        <v>20370</v>
      </c>
      <c r="AC99" s="26">
        <f>'[1]сельское хозяйство (2014-2016)'!BH18</f>
        <v>0</v>
      </c>
      <c r="AD99" s="26">
        <f t="shared" si="43"/>
        <v>2100</v>
      </c>
      <c r="AE99" s="27">
        <f t="shared" si="44"/>
        <v>0</v>
      </c>
      <c r="AF99" s="41">
        <f t="shared" si="45"/>
        <v>70.2</v>
      </c>
      <c r="AG99" s="42">
        <f t="shared" si="25"/>
        <v>147420</v>
      </c>
      <c r="AH99" s="43">
        <f t="shared" si="46"/>
        <v>70.2</v>
      </c>
      <c r="AI99" s="39">
        <f>[1]сравнительный!F68</f>
        <v>70.2</v>
      </c>
      <c r="AJ99" s="47">
        <f t="shared" si="26"/>
        <v>0</v>
      </c>
    </row>
    <row r="100" spans="1:36" s="3" customFormat="1" ht="16.5" customHeight="1" x14ac:dyDescent="0.25">
      <c r="A100" s="45" t="s">
        <v>24</v>
      </c>
      <c r="B100" s="26">
        <f>'[1]сельское хозяйство (2014-2016)'!F19</f>
        <v>0</v>
      </c>
      <c r="C100" s="26">
        <v>2100</v>
      </c>
      <c r="D100" s="27">
        <f t="shared" si="27"/>
        <v>0</v>
      </c>
      <c r="E100" s="26">
        <f>'[1]сельское хозяйство (2014-2016)'!L19</f>
        <v>1.8</v>
      </c>
      <c r="F100" s="26">
        <f t="shared" si="28"/>
        <v>2100</v>
      </c>
      <c r="G100" s="27">
        <f t="shared" si="29"/>
        <v>3780</v>
      </c>
      <c r="H100" s="26">
        <f>'[1]сельское хозяйство (2014-2016)'!R19</f>
        <v>13.3</v>
      </c>
      <c r="I100" s="26">
        <f t="shared" si="30"/>
        <v>2100</v>
      </c>
      <c r="J100" s="27">
        <f t="shared" si="31"/>
        <v>27930</v>
      </c>
      <c r="K100" s="26">
        <f>'[1]сельское хозяйство (2014-2016)'!X19</f>
        <v>0</v>
      </c>
      <c r="L100" s="26">
        <f t="shared" si="32"/>
        <v>2100</v>
      </c>
      <c r="M100" s="27">
        <f t="shared" si="33"/>
        <v>0</v>
      </c>
      <c r="N100" s="26">
        <f>'[1]сельское хозяйство (2014-2016)'!AD19</f>
        <v>0</v>
      </c>
      <c r="O100" s="26">
        <f t="shared" si="34"/>
        <v>2100</v>
      </c>
      <c r="P100" s="27">
        <f t="shared" si="35"/>
        <v>0</v>
      </c>
      <c r="Q100" s="26">
        <f>'[1]сельское хозяйство (2014-2016)'!AJ19</f>
        <v>31.8</v>
      </c>
      <c r="R100" s="26">
        <f t="shared" si="36"/>
        <v>2100</v>
      </c>
      <c r="S100" s="27">
        <f t="shared" si="37"/>
        <v>66780</v>
      </c>
      <c r="T100" s="26">
        <f>'[1]сельское хозяйство (2014-2016)'!AP19</f>
        <v>0</v>
      </c>
      <c r="U100" s="26">
        <f t="shared" si="38"/>
        <v>2100</v>
      </c>
      <c r="V100" s="27">
        <f t="shared" si="39"/>
        <v>0</v>
      </c>
      <c r="W100" s="26">
        <f>'[1]сельское хозяйство (2014-2016)'!AV19</f>
        <v>2</v>
      </c>
      <c r="X100" s="26">
        <f t="shared" si="40"/>
        <v>2100</v>
      </c>
      <c r="Y100" s="27">
        <f t="shared" si="41"/>
        <v>4200</v>
      </c>
      <c r="Z100" s="26">
        <f>'[1]сельское хозяйство (2014-2016)'!BB19</f>
        <v>9.6999999999999993</v>
      </c>
      <c r="AA100" s="26">
        <f t="shared" si="24"/>
        <v>2100</v>
      </c>
      <c r="AB100" s="27">
        <f t="shared" si="42"/>
        <v>20370</v>
      </c>
      <c r="AC100" s="26">
        <f>'[1]сельское хозяйство (2014-2016)'!BH19</f>
        <v>0</v>
      </c>
      <c r="AD100" s="26">
        <f t="shared" si="43"/>
        <v>2100</v>
      </c>
      <c r="AE100" s="27">
        <f t="shared" si="44"/>
        <v>0</v>
      </c>
      <c r="AF100" s="41">
        <f t="shared" si="45"/>
        <v>58.600000000000009</v>
      </c>
      <c r="AG100" s="42">
        <f t="shared" si="25"/>
        <v>123060</v>
      </c>
      <c r="AH100" s="43">
        <f t="shared" si="46"/>
        <v>58.600000000000009</v>
      </c>
      <c r="AI100" s="39">
        <f>[1]сравнительный!F69</f>
        <v>58.6</v>
      </c>
      <c r="AJ100" s="47">
        <f t="shared" si="26"/>
        <v>0</v>
      </c>
    </row>
    <row r="101" spans="1:36" s="3" customFormat="1" ht="28.5" customHeight="1" x14ac:dyDescent="0.25">
      <c r="A101" s="45" t="s">
        <v>25</v>
      </c>
      <c r="B101" s="26">
        <f>'[1]сельское хозяйство (2014-2016)'!F20</f>
        <v>0</v>
      </c>
      <c r="C101" s="26">
        <v>2380</v>
      </c>
      <c r="D101" s="27">
        <f t="shared" si="27"/>
        <v>0</v>
      </c>
      <c r="E101" s="26">
        <f>'[1]сельское хозяйство (2014-2016)'!L20</f>
        <v>0</v>
      </c>
      <c r="F101" s="26">
        <f t="shared" si="28"/>
        <v>2380</v>
      </c>
      <c r="G101" s="27">
        <f t="shared" si="29"/>
        <v>0</v>
      </c>
      <c r="H101" s="26">
        <f>'[1]сельское хозяйство (2014-2016)'!R20</f>
        <v>0</v>
      </c>
      <c r="I101" s="26">
        <f t="shared" si="30"/>
        <v>2380</v>
      </c>
      <c r="J101" s="27">
        <f t="shared" si="31"/>
        <v>0</v>
      </c>
      <c r="K101" s="26">
        <f>'[1]сельское хозяйство (2014-2016)'!X20</f>
        <v>7.9</v>
      </c>
      <c r="L101" s="26">
        <f t="shared" si="32"/>
        <v>2380</v>
      </c>
      <c r="M101" s="27">
        <f t="shared" si="33"/>
        <v>18802</v>
      </c>
      <c r="N101" s="26">
        <f>'[1]сельское хозяйство (2014-2016)'!AD20</f>
        <v>0</v>
      </c>
      <c r="O101" s="26">
        <f t="shared" si="34"/>
        <v>2380</v>
      </c>
      <c r="P101" s="27">
        <f t="shared" si="35"/>
        <v>0</v>
      </c>
      <c r="Q101" s="26">
        <f>'[1]сельское хозяйство (2014-2016)'!AJ20</f>
        <v>3.7</v>
      </c>
      <c r="R101" s="26">
        <f t="shared" si="36"/>
        <v>2380</v>
      </c>
      <c r="S101" s="27">
        <f t="shared" si="37"/>
        <v>8806</v>
      </c>
      <c r="T101" s="26">
        <f>'[1]сельское хозяйство (2014-2016)'!AP20</f>
        <v>0</v>
      </c>
      <c r="U101" s="26">
        <f t="shared" si="38"/>
        <v>2380</v>
      </c>
      <c r="V101" s="27">
        <f t="shared" si="39"/>
        <v>0</v>
      </c>
      <c r="W101" s="26">
        <f>'[1]сельское хозяйство (2014-2016)'!AV20</f>
        <v>0</v>
      </c>
      <c r="X101" s="26">
        <f t="shared" si="40"/>
        <v>2380</v>
      </c>
      <c r="Y101" s="27">
        <f t="shared" si="41"/>
        <v>0</v>
      </c>
      <c r="Z101" s="26">
        <f>'[1]сельское хозяйство (2014-2016)'!BB20</f>
        <v>0</v>
      </c>
      <c r="AA101" s="26">
        <f t="shared" si="24"/>
        <v>2380</v>
      </c>
      <c r="AB101" s="27">
        <f t="shared" si="42"/>
        <v>0</v>
      </c>
      <c r="AC101" s="26">
        <f>'[1]сельское хозяйство (2014-2016)'!BH20</f>
        <v>0</v>
      </c>
      <c r="AD101" s="26">
        <f t="shared" si="43"/>
        <v>2380</v>
      </c>
      <c r="AE101" s="27">
        <f t="shared" si="44"/>
        <v>0</v>
      </c>
      <c r="AF101" s="41">
        <f t="shared" si="45"/>
        <v>11.600000000000001</v>
      </c>
      <c r="AG101" s="42">
        <f t="shared" si="25"/>
        <v>27608</v>
      </c>
      <c r="AH101" s="43">
        <f t="shared" si="46"/>
        <v>11.600000000000001</v>
      </c>
      <c r="AI101" s="39">
        <f>[1]сравнительный!F70</f>
        <v>11.6</v>
      </c>
      <c r="AJ101" s="47">
        <f t="shared" si="26"/>
        <v>0</v>
      </c>
    </row>
    <row r="102" spans="1:36" s="3" customFormat="1" ht="16.5" customHeight="1" x14ac:dyDescent="0.25">
      <c r="A102" s="49" t="s">
        <v>32</v>
      </c>
      <c r="B102" s="26">
        <f>'[1]сельское хозяйство (2014-2016)'!F21</f>
        <v>5.5</v>
      </c>
      <c r="C102" s="26">
        <v>17500</v>
      </c>
      <c r="D102" s="27">
        <f t="shared" si="27"/>
        <v>96250</v>
      </c>
      <c r="E102" s="26">
        <f>'[1]сельское хозяйство (2014-2016)'!L21</f>
        <v>3</v>
      </c>
      <c r="F102" s="26">
        <f t="shared" si="28"/>
        <v>17500</v>
      </c>
      <c r="G102" s="27">
        <f t="shared" si="29"/>
        <v>52500</v>
      </c>
      <c r="H102" s="26">
        <f>'[1]сельское хозяйство (2014-2016)'!R21</f>
        <v>2.5</v>
      </c>
      <c r="I102" s="26">
        <f t="shared" si="30"/>
        <v>17500</v>
      </c>
      <c r="J102" s="27">
        <f t="shared" si="31"/>
        <v>43750</v>
      </c>
      <c r="K102" s="26">
        <f>'[1]сельское хозяйство (2014-2016)'!X21</f>
        <v>3.6</v>
      </c>
      <c r="L102" s="26">
        <f t="shared" si="32"/>
        <v>17500</v>
      </c>
      <c r="M102" s="27">
        <f t="shared" si="33"/>
        <v>63000</v>
      </c>
      <c r="N102" s="26">
        <f>'[1]сельское хозяйство (2014-2016)'!AD21</f>
        <v>2.9</v>
      </c>
      <c r="O102" s="26">
        <f t="shared" si="34"/>
        <v>17500</v>
      </c>
      <c r="P102" s="27">
        <f t="shared" si="35"/>
        <v>50750</v>
      </c>
      <c r="Q102" s="26">
        <f>'[1]сельское хозяйство (2014-2016)'!AJ21</f>
        <v>1.7</v>
      </c>
      <c r="R102" s="26">
        <f t="shared" si="36"/>
        <v>17500</v>
      </c>
      <c r="S102" s="27">
        <f t="shared" si="37"/>
        <v>29750</v>
      </c>
      <c r="T102" s="26">
        <f>'[1]сельское хозяйство (2014-2016)'!AP21</f>
        <v>2.6</v>
      </c>
      <c r="U102" s="26">
        <f t="shared" si="38"/>
        <v>17500</v>
      </c>
      <c r="V102" s="27">
        <f t="shared" si="39"/>
        <v>45500</v>
      </c>
      <c r="W102" s="26">
        <f>'[1]сельское хозяйство (2014-2016)'!AV21</f>
        <v>2.6999999999999997</v>
      </c>
      <c r="X102" s="26">
        <f t="shared" si="40"/>
        <v>17500</v>
      </c>
      <c r="Y102" s="27">
        <f t="shared" si="41"/>
        <v>47249.999999999993</v>
      </c>
      <c r="Z102" s="26">
        <f>'[1]сельское хозяйство (2014-2016)'!BB21</f>
        <v>1.9000000000000001</v>
      </c>
      <c r="AA102" s="26">
        <f t="shared" si="24"/>
        <v>17500</v>
      </c>
      <c r="AB102" s="27">
        <f t="shared" si="42"/>
        <v>33250</v>
      </c>
      <c r="AC102" s="26">
        <f>'[1]сельское хозяйство (2014-2016)'!BH21</f>
        <v>2.6999999999999997</v>
      </c>
      <c r="AD102" s="26">
        <f t="shared" si="43"/>
        <v>17500</v>
      </c>
      <c r="AE102" s="27">
        <f t="shared" si="44"/>
        <v>47249.999999999993</v>
      </c>
      <c r="AF102" s="41">
        <f t="shared" si="45"/>
        <v>29.099999999999998</v>
      </c>
      <c r="AG102" s="42">
        <f t="shared" si="25"/>
        <v>509250</v>
      </c>
      <c r="AH102" s="43">
        <f t="shared" si="46"/>
        <v>29.099999999999998</v>
      </c>
      <c r="AI102" s="39">
        <f>[1]сравнительный!F71</f>
        <v>29.1</v>
      </c>
      <c r="AJ102" s="47">
        <f t="shared" si="26"/>
        <v>0</v>
      </c>
    </row>
    <row r="103" spans="1:36" s="3" customFormat="1" ht="16.5" customHeight="1" x14ac:dyDescent="0.25">
      <c r="A103" s="45" t="s">
        <v>24</v>
      </c>
      <c r="B103" s="26">
        <f>'[1]сельское хозяйство (2014-2016)'!F22</f>
        <v>4.5999999999999996</v>
      </c>
      <c r="C103" s="26">
        <v>17500</v>
      </c>
      <c r="D103" s="27">
        <f t="shared" si="27"/>
        <v>80500</v>
      </c>
      <c r="E103" s="26">
        <f>'[1]сельское хозяйство (2014-2016)'!L22</f>
        <v>1.6</v>
      </c>
      <c r="F103" s="26">
        <f t="shared" si="28"/>
        <v>17500</v>
      </c>
      <c r="G103" s="27">
        <f t="shared" si="29"/>
        <v>28000</v>
      </c>
      <c r="H103" s="26">
        <f>'[1]сельское хозяйство (2014-2016)'!R22</f>
        <v>2.2000000000000002</v>
      </c>
      <c r="I103" s="26">
        <f t="shared" si="30"/>
        <v>17500</v>
      </c>
      <c r="J103" s="27">
        <f t="shared" si="31"/>
        <v>38500</v>
      </c>
      <c r="K103" s="26">
        <f>'[1]сельское хозяйство (2014-2016)'!X22</f>
        <v>1</v>
      </c>
      <c r="L103" s="26">
        <f t="shared" si="32"/>
        <v>17500</v>
      </c>
      <c r="M103" s="27">
        <f t="shared" si="33"/>
        <v>17500</v>
      </c>
      <c r="N103" s="26">
        <f>'[1]сельское хозяйство (2014-2016)'!AD22</f>
        <v>0.3</v>
      </c>
      <c r="O103" s="26">
        <f t="shared" si="34"/>
        <v>17500</v>
      </c>
      <c r="P103" s="27">
        <f t="shared" si="35"/>
        <v>5250</v>
      </c>
      <c r="Q103" s="26">
        <f>'[1]сельское хозяйство (2014-2016)'!AJ22</f>
        <v>0.5</v>
      </c>
      <c r="R103" s="26">
        <f t="shared" si="36"/>
        <v>17500</v>
      </c>
      <c r="S103" s="27">
        <f t="shared" si="37"/>
        <v>8750</v>
      </c>
      <c r="T103" s="26">
        <f>'[1]сельское хозяйство (2014-2016)'!AP22</f>
        <v>2.4</v>
      </c>
      <c r="U103" s="26">
        <f t="shared" si="38"/>
        <v>17500</v>
      </c>
      <c r="V103" s="27">
        <f t="shared" si="39"/>
        <v>42000</v>
      </c>
      <c r="W103" s="26">
        <f>'[1]сельское хозяйство (2014-2016)'!AV22</f>
        <v>2.2999999999999998</v>
      </c>
      <c r="X103" s="26">
        <f t="shared" si="40"/>
        <v>17500</v>
      </c>
      <c r="Y103" s="27">
        <f t="shared" si="41"/>
        <v>40250</v>
      </c>
      <c r="Z103" s="26">
        <f>'[1]сельское хозяйство (2014-2016)'!BB22</f>
        <v>1.6</v>
      </c>
      <c r="AA103" s="26">
        <f>C103</f>
        <v>17500</v>
      </c>
      <c r="AB103" s="27">
        <f t="shared" si="42"/>
        <v>28000</v>
      </c>
      <c r="AC103" s="26">
        <f>'[1]сельское хозяйство (2014-2016)'!BH22</f>
        <v>0.3</v>
      </c>
      <c r="AD103" s="26">
        <f t="shared" si="43"/>
        <v>17500</v>
      </c>
      <c r="AE103" s="27">
        <f t="shared" si="44"/>
        <v>5250</v>
      </c>
      <c r="AF103" s="41">
        <f t="shared" si="45"/>
        <v>16.8</v>
      </c>
      <c r="AG103" s="42">
        <f t="shared" si="25"/>
        <v>294000</v>
      </c>
      <c r="AH103" s="43">
        <f t="shared" si="46"/>
        <v>16.8</v>
      </c>
      <c r="AI103" s="39">
        <f>[1]сравнительный!F72</f>
        <v>16.8</v>
      </c>
      <c r="AJ103" s="47">
        <f t="shared" si="26"/>
        <v>0</v>
      </c>
    </row>
    <row r="104" spans="1:36" s="3" customFormat="1" ht="28.5" customHeight="1" x14ac:dyDescent="0.25">
      <c r="A104" s="45" t="s">
        <v>25</v>
      </c>
      <c r="B104" s="26">
        <f>'[1]сельское хозяйство (2014-2016)'!F23</f>
        <v>0.9</v>
      </c>
      <c r="C104" s="26">
        <v>18500</v>
      </c>
      <c r="D104" s="27">
        <f t="shared" si="27"/>
        <v>16650</v>
      </c>
      <c r="E104" s="26">
        <f>'[1]сельское хозяйство (2014-2016)'!L23</f>
        <v>1.4</v>
      </c>
      <c r="F104" s="26">
        <f t="shared" si="28"/>
        <v>18500</v>
      </c>
      <c r="G104" s="27">
        <f t="shared" si="29"/>
        <v>25900</v>
      </c>
      <c r="H104" s="26">
        <f>'[1]сельское хозяйство (2014-2016)'!R23</f>
        <v>0.3</v>
      </c>
      <c r="I104" s="26">
        <f t="shared" si="30"/>
        <v>18500</v>
      </c>
      <c r="J104" s="27">
        <f t="shared" si="31"/>
        <v>5550</v>
      </c>
      <c r="K104" s="26">
        <f>'[1]сельское хозяйство (2014-2016)'!X23</f>
        <v>2.6</v>
      </c>
      <c r="L104" s="26">
        <f t="shared" si="32"/>
        <v>18500</v>
      </c>
      <c r="M104" s="27">
        <f t="shared" si="33"/>
        <v>48100</v>
      </c>
      <c r="N104" s="26">
        <f>'[1]сельское хозяйство (2014-2016)'!AD23</f>
        <v>2.6</v>
      </c>
      <c r="O104" s="26">
        <f t="shared" si="34"/>
        <v>18500</v>
      </c>
      <c r="P104" s="27">
        <f t="shared" si="35"/>
        <v>48100</v>
      </c>
      <c r="Q104" s="26">
        <f>'[1]сельское хозяйство (2014-2016)'!AJ23</f>
        <v>1.2</v>
      </c>
      <c r="R104" s="26">
        <f t="shared" si="36"/>
        <v>18500</v>
      </c>
      <c r="S104" s="27">
        <f t="shared" si="37"/>
        <v>22200</v>
      </c>
      <c r="T104" s="26">
        <f>'[1]сельское хозяйство (2014-2016)'!AP23</f>
        <v>0.2</v>
      </c>
      <c r="U104" s="26">
        <f t="shared" si="38"/>
        <v>18500</v>
      </c>
      <c r="V104" s="27">
        <f t="shared" si="39"/>
        <v>3700</v>
      </c>
      <c r="W104" s="26">
        <f>'[1]сельское хозяйство (2014-2016)'!AV23</f>
        <v>0.4</v>
      </c>
      <c r="X104" s="26">
        <f t="shared" si="40"/>
        <v>18500</v>
      </c>
      <c r="Y104" s="27">
        <f t="shared" si="41"/>
        <v>7400</v>
      </c>
      <c r="Z104" s="26">
        <f>'[1]сельское хозяйство (2014-2016)'!BB23</f>
        <v>0.3</v>
      </c>
      <c r="AA104" s="26">
        <f t="shared" si="24"/>
        <v>18500</v>
      </c>
      <c r="AB104" s="27">
        <f t="shared" si="42"/>
        <v>5550</v>
      </c>
      <c r="AC104" s="26">
        <f>'[1]сельское хозяйство (2014-2016)'!BH23</f>
        <v>2.2999999999999998</v>
      </c>
      <c r="AD104" s="26">
        <f t="shared" si="43"/>
        <v>18500</v>
      </c>
      <c r="AE104" s="27">
        <f t="shared" si="44"/>
        <v>42550</v>
      </c>
      <c r="AF104" s="41">
        <f t="shared" si="45"/>
        <v>12.2</v>
      </c>
      <c r="AG104" s="42">
        <f t="shared" si="25"/>
        <v>225700</v>
      </c>
      <c r="AH104" s="43">
        <f t="shared" si="46"/>
        <v>12.2</v>
      </c>
      <c r="AI104" s="39">
        <f>[1]сравнительный!F73</f>
        <v>12.2</v>
      </c>
      <c r="AJ104" s="47">
        <f t="shared" si="26"/>
        <v>0</v>
      </c>
    </row>
    <row r="105" spans="1:36" s="3" customFormat="1" ht="21" customHeight="1" x14ac:dyDescent="0.25">
      <c r="A105" s="45" t="s">
        <v>33</v>
      </c>
      <c r="B105" s="26">
        <f>'[1]сельское хозяйство (2014-2016)'!F24</f>
        <v>0</v>
      </c>
      <c r="C105" s="26">
        <v>17500</v>
      </c>
      <c r="D105" s="27">
        <f t="shared" si="27"/>
        <v>0</v>
      </c>
      <c r="E105" s="26">
        <f>'[1]сельское хозяйство (2014-2016)'!L24</f>
        <v>0</v>
      </c>
      <c r="F105" s="26">
        <f t="shared" si="28"/>
        <v>17500</v>
      </c>
      <c r="G105" s="27">
        <f t="shared" si="29"/>
        <v>0</v>
      </c>
      <c r="H105" s="26">
        <f>'[1]сельское хозяйство (2014-2016)'!R24</f>
        <v>0</v>
      </c>
      <c r="I105" s="26">
        <f t="shared" si="30"/>
        <v>17500</v>
      </c>
      <c r="J105" s="27">
        <f t="shared" si="31"/>
        <v>0</v>
      </c>
      <c r="K105" s="26">
        <f>'[1]сельское хозяйство (2014-2016)'!X24</f>
        <v>0</v>
      </c>
      <c r="L105" s="26">
        <f t="shared" si="32"/>
        <v>17500</v>
      </c>
      <c r="M105" s="27">
        <f t="shared" si="33"/>
        <v>0</v>
      </c>
      <c r="N105" s="26">
        <f>'[1]сельское хозяйство (2014-2016)'!AD24</f>
        <v>0</v>
      </c>
      <c r="O105" s="26">
        <f t="shared" si="34"/>
        <v>17500</v>
      </c>
      <c r="P105" s="27">
        <f t="shared" si="35"/>
        <v>0</v>
      </c>
      <c r="Q105" s="26">
        <f>'[1]сельское хозяйство (2014-2016)'!AJ24</f>
        <v>0</v>
      </c>
      <c r="R105" s="26">
        <f t="shared" si="36"/>
        <v>17500</v>
      </c>
      <c r="S105" s="27">
        <f t="shared" si="37"/>
        <v>0</v>
      </c>
      <c r="T105" s="26">
        <f>'[1]сельское хозяйство (2014-2016)'!AP24</f>
        <v>0</v>
      </c>
      <c r="U105" s="26">
        <f t="shared" si="38"/>
        <v>17500</v>
      </c>
      <c r="V105" s="27">
        <f t="shared" si="39"/>
        <v>0</v>
      </c>
      <c r="W105" s="26">
        <f>'[1]сельское хозяйство (2014-2016)'!AV24</f>
        <v>0</v>
      </c>
      <c r="X105" s="26">
        <f t="shared" si="40"/>
        <v>17500</v>
      </c>
      <c r="Y105" s="27">
        <f t="shared" si="41"/>
        <v>0</v>
      </c>
      <c r="Z105" s="26">
        <f>'[1]сельское хозяйство (2014-2016)'!BB24</f>
        <v>0</v>
      </c>
      <c r="AA105" s="26">
        <f t="shared" si="24"/>
        <v>17500</v>
      </c>
      <c r="AB105" s="27">
        <f t="shared" si="42"/>
        <v>0</v>
      </c>
      <c r="AC105" s="26">
        <f>'[1]сельское хозяйство (2014-2016)'!BH24</f>
        <v>0.1</v>
      </c>
      <c r="AD105" s="26">
        <f t="shared" si="43"/>
        <v>17500</v>
      </c>
      <c r="AE105" s="27">
        <f t="shared" si="44"/>
        <v>1750</v>
      </c>
      <c r="AF105" s="41">
        <f t="shared" si="45"/>
        <v>0.1</v>
      </c>
      <c r="AG105" s="42">
        <f t="shared" si="25"/>
        <v>1750</v>
      </c>
      <c r="AH105" s="43">
        <f t="shared" si="46"/>
        <v>0.1</v>
      </c>
      <c r="AI105" s="39">
        <f>[1]сравнительный!F74</f>
        <v>0.1</v>
      </c>
      <c r="AJ105" s="47">
        <f t="shared" si="26"/>
        <v>0</v>
      </c>
    </row>
    <row r="106" spans="1:36" s="3" customFormat="1" ht="16.5" customHeight="1" x14ac:dyDescent="0.25">
      <c r="A106" s="49" t="s">
        <v>34</v>
      </c>
      <c r="B106" s="26">
        <f>'[1]сельское хозяйство (2014-2016)'!F25</f>
        <v>0.7</v>
      </c>
      <c r="C106" s="26">
        <v>17000</v>
      </c>
      <c r="D106" s="27">
        <f t="shared" si="27"/>
        <v>11900</v>
      </c>
      <c r="E106" s="26">
        <f>'[1]сельское хозяйство (2014-2016)'!L25</f>
        <v>1.7999999999999998</v>
      </c>
      <c r="F106" s="26">
        <f t="shared" si="28"/>
        <v>17000</v>
      </c>
      <c r="G106" s="27">
        <f t="shared" si="29"/>
        <v>30599.999999999996</v>
      </c>
      <c r="H106" s="26">
        <f>'[1]сельское хозяйство (2014-2016)'!R25</f>
        <v>1.3</v>
      </c>
      <c r="I106" s="26">
        <f t="shared" si="30"/>
        <v>17000</v>
      </c>
      <c r="J106" s="27">
        <f t="shared" si="31"/>
        <v>22100</v>
      </c>
      <c r="K106" s="26">
        <f>'[1]сельское хозяйство (2014-2016)'!X25</f>
        <v>2.4</v>
      </c>
      <c r="L106" s="26">
        <f t="shared" si="32"/>
        <v>17000</v>
      </c>
      <c r="M106" s="27">
        <f t="shared" si="33"/>
        <v>40800</v>
      </c>
      <c r="N106" s="26">
        <f>'[1]сельское хозяйство (2014-2016)'!AD25</f>
        <v>0.8</v>
      </c>
      <c r="O106" s="26">
        <f t="shared" si="34"/>
        <v>17000</v>
      </c>
      <c r="P106" s="27">
        <f t="shared" si="35"/>
        <v>13600</v>
      </c>
      <c r="Q106" s="26">
        <f>'[1]сельское хозяйство (2014-2016)'!AJ25</f>
        <v>0.45</v>
      </c>
      <c r="R106" s="26">
        <f t="shared" si="36"/>
        <v>17000</v>
      </c>
      <c r="S106" s="27">
        <f t="shared" si="37"/>
        <v>7650</v>
      </c>
      <c r="T106" s="26">
        <f>'[1]сельское хозяйство (2014-2016)'!AP25</f>
        <v>0.8</v>
      </c>
      <c r="U106" s="26">
        <f t="shared" si="38"/>
        <v>17000</v>
      </c>
      <c r="V106" s="27">
        <f t="shared" si="39"/>
        <v>13600</v>
      </c>
      <c r="W106" s="26">
        <f>'[1]сельское хозяйство (2014-2016)'!AV25</f>
        <v>1.4</v>
      </c>
      <c r="X106" s="26">
        <f t="shared" si="40"/>
        <v>17000</v>
      </c>
      <c r="Y106" s="27">
        <f t="shared" si="41"/>
        <v>23800</v>
      </c>
      <c r="Z106" s="26">
        <f>'[1]сельское хозяйство (2014-2016)'!BB25</f>
        <v>0.45</v>
      </c>
      <c r="AA106" s="26">
        <f t="shared" si="24"/>
        <v>17000</v>
      </c>
      <c r="AB106" s="27">
        <f t="shared" si="42"/>
        <v>7650</v>
      </c>
      <c r="AC106" s="26">
        <f>'[1]сельское хозяйство (2014-2016)'!BH25</f>
        <v>1.9</v>
      </c>
      <c r="AD106" s="26">
        <f t="shared" si="43"/>
        <v>17000</v>
      </c>
      <c r="AE106" s="27">
        <f t="shared" si="44"/>
        <v>32300</v>
      </c>
      <c r="AF106" s="41">
        <f t="shared" si="45"/>
        <v>12</v>
      </c>
      <c r="AG106" s="42">
        <f t="shared" si="25"/>
        <v>204000</v>
      </c>
      <c r="AH106" s="43">
        <f t="shared" si="46"/>
        <v>12</v>
      </c>
      <c r="AI106" s="39">
        <f>[1]сравнительный!F75</f>
        <v>12</v>
      </c>
      <c r="AJ106" s="47">
        <f t="shared" si="26"/>
        <v>0</v>
      </c>
    </row>
    <row r="107" spans="1:36" s="3" customFormat="1" ht="16.5" customHeight="1" x14ac:dyDescent="0.25">
      <c r="A107" s="45" t="s">
        <v>24</v>
      </c>
      <c r="B107" s="26">
        <f>'[1]сельское хозяйство (2014-2016)'!F26</f>
        <v>0</v>
      </c>
      <c r="C107" s="26">
        <v>17000</v>
      </c>
      <c r="D107" s="27">
        <f t="shared" si="27"/>
        <v>0</v>
      </c>
      <c r="E107" s="26">
        <f>'[1]сельское хозяйство (2014-2016)'!L26</f>
        <v>0.6</v>
      </c>
      <c r="F107" s="26">
        <f t="shared" si="28"/>
        <v>17000</v>
      </c>
      <c r="G107" s="27">
        <f t="shared" si="29"/>
        <v>10200</v>
      </c>
      <c r="H107" s="26">
        <f>'[1]сельское хозяйство (2014-2016)'!R26</f>
        <v>0</v>
      </c>
      <c r="I107" s="26">
        <f t="shared" si="30"/>
        <v>17000</v>
      </c>
      <c r="J107" s="27">
        <f t="shared" si="31"/>
        <v>0</v>
      </c>
      <c r="K107" s="26">
        <f>'[1]сельское хозяйство (2014-2016)'!X26</f>
        <v>0</v>
      </c>
      <c r="L107" s="26">
        <f t="shared" si="32"/>
        <v>17000</v>
      </c>
      <c r="M107" s="27">
        <f t="shared" si="33"/>
        <v>0</v>
      </c>
      <c r="N107" s="26">
        <f>'[1]сельское хозяйство (2014-2016)'!AD26</f>
        <v>0</v>
      </c>
      <c r="O107" s="26">
        <f t="shared" si="34"/>
        <v>17000</v>
      </c>
      <c r="P107" s="27">
        <f t="shared" si="35"/>
        <v>0</v>
      </c>
      <c r="Q107" s="26">
        <f>'[1]сельское хозяйство (2014-2016)'!AJ26</f>
        <v>0</v>
      </c>
      <c r="R107" s="26">
        <f t="shared" si="36"/>
        <v>17000</v>
      </c>
      <c r="S107" s="27">
        <f t="shared" si="37"/>
        <v>0</v>
      </c>
      <c r="T107" s="26">
        <f>'[1]сельское хозяйство (2014-2016)'!AP26</f>
        <v>0</v>
      </c>
      <c r="U107" s="26">
        <f t="shared" si="38"/>
        <v>17000</v>
      </c>
      <c r="V107" s="27">
        <f t="shared" si="39"/>
        <v>0</v>
      </c>
      <c r="W107" s="26">
        <f>'[1]сельское хозяйство (2014-2016)'!AV26</f>
        <v>0</v>
      </c>
      <c r="X107" s="26">
        <f t="shared" si="40"/>
        <v>17000</v>
      </c>
      <c r="Y107" s="27">
        <f t="shared" si="41"/>
        <v>0</v>
      </c>
      <c r="Z107" s="26">
        <f>'[1]сельское хозяйство (2014-2016)'!BB26</f>
        <v>0</v>
      </c>
      <c r="AA107" s="26">
        <f>C107</f>
        <v>17000</v>
      </c>
      <c r="AB107" s="27">
        <f t="shared" si="42"/>
        <v>0</v>
      </c>
      <c r="AC107" s="26">
        <f>'[1]сельское хозяйство (2014-2016)'!BH26</f>
        <v>0</v>
      </c>
      <c r="AD107" s="26">
        <f t="shared" si="43"/>
        <v>17000</v>
      </c>
      <c r="AE107" s="27">
        <f t="shared" si="44"/>
        <v>0</v>
      </c>
      <c r="AF107" s="41">
        <f t="shared" si="45"/>
        <v>0.6</v>
      </c>
      <c r="AG107" s="42">
        <f t="shared" si="25"/>
        <v>10200</v>
      </c>
      <c r="AH107" s="43">
        <f t="shared" si="46"/>
        <v>0.6</v>
      </c>
      <c r="AI107" s="39">
        <f>[1]сравнительный!F76</f>
        <v>0.6</v>
      </c>
      <c r="AJ107" s="47">
        <f t="shared" si="26"/>
        <v>0</v>
      </c>
    </row>
    <row r="108" spans="1:36" s="3" customFormat="1" ht="28.5" customHeight="1" x14ac:dyDescent="0.25">
      <c r="A108" s="45" t="s">
        <v>25</v>
      </c>
      <c r="B108" s="26">
        <f>'[1]сельское хозяйство (2014-2016)'!F27</f>
        <v>0</v>
      </c>
      <c r="C108" s="26">
        <v>17000</v>
      </c>
      <c r="D108" s="27">
        <f t="shared" si="27"/>
        <v>0</v>
      </c>
      <c r="E108" s="26">
        <f>'[1]сельское хозяйство (2014-2016)'!L27</f>
        <v>0</v>
      </c>
      <c r="F108" s="26">
        <f t="shared" si="28"/>
        <v>17000</v>
      </c>
      <c r="G108" s="27">
        <f t="shared" si="29"/>
        <v>0</v>
      </c>
      <c r="H108" s="26">
        <f>'[1]сельское хозяйство (2014-2016)'!R27</f>
        <v>0</v>
      </c>
      <c r="I108" s="26">
        <f t="shared" si="30"/>
        <v>17000</v>
      </c>
      <c r="J108" s="27">
        <f t="shared" si="31"/>
        <v>0</v>
      </c>
      <c r="K108" s="26">
        <f>'[1]сельское хозяйство (2014-2016)'!X27</f>
        <v>0</v>
      </c>
      <c r="L108" s="26">
        <f t="shared" si="32"/>
        <v>17000</v>
      </c>
      <c r="M108" s="27">
        <f t="shared" si="33"/>
        <v>0</v>
      </c>
      <c r="N108" s="26">
        <f>'[1]сельское хозяйство (2014-2016)'!AD27</f>
        <v>0</v>
      </c>
      <c r="O108" s="26">
        <f t="shared" si="34"/>
        <v>17000</v>
      </c>
      <c r="P108" s="27">
        <f t="shared" si="35"/>
        <v>0</v>
      </c>
      <c r="Q108" s="26">
        <f>'[1]сельское хозяйство (2014-2016)'!AJ27</f>
        <v>0</v>
      </c>
      <c r="R108" s="26">
        <f t="shared" si="36"/>
        <v>17000</v>
      </c>
      <c r="S108" s="27">
        <f t="shared" si="37"/>
        <v>0</v>
      </c>
      <c r="T108" s="26">
        <f>'[1]сельское хозяйство (2014-2016)'!AP27</f>
        <v>0</v>
      </c>
      <c r="U108" s="26">
        <f t="shared" si="38"/>
        <v>17000</v>
      </c>
      <c r="V108" s="27">
        <f t="shared" si="39"/>
        <v>0</v>
      </c>
      <c r="W108" s="26">
        <f>'[1]сельское хозяйство (2014-2016)'!AV27</f>
        <v>0</v>
      </c>
      <c r="X108" s="26">
        <f t="shared" si="40"/>
        <v>17000</v>
      </c>
      <c r="Y108" s="27">
        <f t="shared" si="41"/>
        <v>0</v>
      </c>
      <c r="Z108" s="26">
        <f>'[1]сельское хозяйство (2014-2016)'!BB27</f>
        <v>0</v>
      </c>
      <c r="AA108" s="26">
        <f t="shared" si="24"/>
        <v>17000</v>
      </c>
      <c r="AB108" s="27">
        <f t="shared" si="42"/>
        <v>0</v>
      </c>
      <c r="AC108" s="26">
        <f>'[1]сельское хозяйство (2014-2016)'!BH27</f>
        <v>0</v>
      </c>
      <c r="AD108" s="26">
        <f t="shared" si="43"/>
        <v>17000</v>
      </c>
      <c r="AE108" s="27">
        <f t="shared" si="44"/>
        <v>0</v>
      </c>
      <c r="AF108" s="41">
        <f t="shared" si="45"/>
        <v>0</v>
      </c>
      <c r="AG108" s="42">
        <f t="shared" si="25"/>
        <v>0</v>
      </c>
      <c r="AH108" s="43">
        <f t="shared" si="46"/>
        <v>0</v>
      </c>
      <c r="AI108" s="39">
        <f>[1]сравнительный!F77</f>
        <v>0</v>
      </c>
      <c r="AJ108" s="47">
        <f t="shared" si="26"/>
        <v>0</v>
      </c>
    </row>
    <row r="109" spans="1:36" s="3" customFormat="1" ht="16.5" customHeight="1" x14ac:dyDescent="0.25">
      <c r="A109" s="45" t="s">
        <v>33</v>
      </c>
      <c r="B109" s="26">
        <f>'[1]сельское хозяйство (2014-2016)'!F28</f>
        <v>0.7</v>
      </c>
      <c r="C109" s="26">
        <v>17000</v>
      </c>
      <c r="D109" s="27">
        <f t="shared" si="27"/>
        <v>11900</v>
      </c>
      <c r="E109" s="26">
        <f>'[1]сельское хозяйство (2014-2016)'!L28</f>
        <v>1.2</v>
      </c>
      <c r="F109" s="26">
        <f t="shared" si="28"/>
        <v>17000</v>
      </c>
      <c r="G109" s="27">
        <f t="shared" si="29"/>
        <v>20400</v>
      </c>
      <c r="H109" s="26">
        <f>'[1]сельское хозяйство (2014-2016)'!R28</f>
        <v>1.3</v>
      </c>
      <c r="I109" s="26">
        <f t="shared" si="30"/>
        <v>17000</v>
      </c>
      <c r="J109" s="27">
        <f t="shared" si="31"/>
        <v>22100</v>
      </c>
      <c r="K109" s="26">
        <f>'[1]сельское хозяйство (2014-2016)'!X28</f>
        <v>2.4</v>
      </c>
      <c r="L109" s="26">
        <f t="shared" si="32"/>
        <v>17000</v>
      </c>
      <c r="M109" s="27">
        <f t="shared" si="33"/>
        <v>40800</v>
      </c>
      <c r="N109" s="26">
        <f>'[1]сельское хозяйство (2014-2016)'!AD28</f>
        <v>0.8</v>
      </c>
      <c r="O109" s="26">
        <f t="shared" si="34"/>
        <v>17000</v>
      </c>
      <c r="P109" s="27">
        <f t="shared" si="35"/>
        <v>13600</v>
      </c>
      <c r="Q109" s="26">
        <f>'[1]сельское хозяйство (2014-2016)'!AJ28</f>
        <v>0.45</v>
      </c>
      <c r="R109" s="26">
        <f t="shared" si="36"/>
        <v>17000</v>
      </c>
      <c r="S109" s="27">
        <f t="shared" si="37"/>
        <v>7650</v>
      </c>
      <c r="T109" s="26">
        <f>'[1]сельское хозяйство (2014-2016)'!AP28</f>
        <v>0.8</v>
      </c>
      <c r="U109" s="26">
        <f t="shared" si="38"/>
        <v>17000</v>
      </c>
      <c r="V109" s="27">
        <f t="shared" si="39"/>
        <v>13600</v>
      </c>
      <c r="W109" s="26">
        <f>'[1]сельское хозяйство (2014-2016)'!AV28</f>
        <v>1.4</v>
      </c>
      <c r="X109" s="26">
        <f t="shared" si="40"/>
        <v>17000</v>
      </c>
      <c r="Y109" s="27">
        <f t="shared" si="41"/>
        <v>23800</v>
      </c>
      <c r="Z109" s="26">
        <f>'[1]сельское хозяйство (2014-2016)'!BB28</f>
        <v>0.45</v>
      </c>
      <c r="AA109" s="26">
        <f t="shared" si="24"/>
        <v>17000</v>
      </c>
      <c r="AB109" s="27">
        <f t="shared" si="42"/>
        <v>7650</v>
      </c>
      <c r="AC109" s="26">
        <f>'[1]сельское хозяйство (2014-2016)'!BH28</f>
        <v>1.9</v>
      </c>
      <c r="AD109" s="26">
        <f t="shared" si="43"/>
        <v>17000</v>
      </c>
      <c r="AE109" s="27">
        <f t="shared" si="44"/>
        <v>32300</v>
      </c>
      <c r="AF109" s="41">
        <f t="shared" si="45"/>
        <v>11.399999999999999</v>
      </c>
      <c r="AG109" s="42">
        <f t="shared" si="25"/>
        <v>193800</v>
      </c>
      <c r="AH109" s="43">
        <f t="shared" si="46"/>
        <v>11.399999999999999</v>
      </c>
      <c r="AI109" s="39">
        <f>[1]сравнительный!F78</f>
        <v>11.4</v>
      </c>
      <c r="AJ109" s="47">
        <f t="shared" si="26"/>
        <v>0</v>
      </c>
    </row>
    <row r="110" spans="1:36" s="3" customFormat="1" ht="16.5" customHeight="1" x14ac:dyDescent="0.25">
      <c r="A110" s="49" t="s">
        <v>35</v>
      </c>
      <c r="B110" s="26">
        <f>'[1]сельское хозяйство (2014-2016)'!F29</f>
        <v>2.8</v>
      </c>
      <c r="C110" s="26">
        <v>50000</v>
      </c>
      <c r="D110" s="27">
        <f t="shared" si="27"/>
        <v>140000</v>
      </c>
      <c r="E110" s="26">
        <f>'[1]сельское хозяйство (2014-2016)'!L29</f>
        <v>8.1999999999999993</v>
      </c>
      <c r="F110" s="26">
        <f t="shared" si="28"/>
        <v>50000</v>
      </c>
      <c r="G110" s="27">
        <f t="shared" si="29"/>
        <v>409999.99999999994</v>
      </c>
      <c r="H110" s="26">
        <f>'[1]сельское хозяйство (2014-2016)'!R29</f>
        <v>1.5</v>
      </c>
      <c r="I110" s="26">
        <f t="shared" si="30"/>
        <v>50000</v>
      </c>
      <c r="J110" s="27">
        <f t="shared" si="31"/>
        <v>75000</v>
      </c>
      <c r="K110" s="26">
        <f>'[1]сельское хозяйство (2014-2016)'!X29</f>
        <v>3.2</v>
      </c>
      <c r="L110" s="26">
        <f t="shared" si="32"/>
        <v>50000</v>
      </c>
      <c r="M110" s="27">
        <f t="shared" si="33"/>
        <v>160000</v>
      </c>
      <c r="N110" s="26">
        <f>'[1]сельское хозяйство (2014-2016)'!AD29</f>
        <v>1.7</v>
      </c>
      <c r="O110" s="26">
        <f t="shared" si="34"/>
        <v>50000</v>
      </c>
      <c r="P110" s="27">
        <f t="shared" si="35"/>
        <v>85000</v>
      </c>
      <c r="Q110" s="26">
        <f>'[1]сельское хозяйство (2014-2016)'!AJ29</f>
        <v>0.35</v>
      </c>
      <c r="R110" s="26">
        <f t="shared" si="36"/>
        <v>50000</v>
      </c>
      <c r="S110" s="27">
        <f t="shared" si="37"/>
        <v>17500</v>
      </c>
      <c r="T110" s="26">
        <f>'[1]сельское хозяйство (2014-2016)'!AP29</f>
        <v>0.7</v>
      </c>
      <c r="U110" s="26">
        <f t="shared" si="38"/>
        <v>50000</v>
      </c>
      <c r="V110" s="27">
        <f t="shared" si="39"/>
        <v>35000</v>
      </c>
      <c r="W110" s="26">
        <f>'[1]сельское хозяйство (2014-2016)'!AV29</f>
        <v>1.9</v>
      </c>
      <c r="X110" s="26">
        <f t="shared" si="40"/>
        <v>50000</v>
      </c>
      <c r="Y110" s="27">
        <f t="shared" si="41"/>
        <v>95000</v>
      </c>
      <c r="Z110" s="26">
        <f>'[1]сельское хозяйство (2014-2016)'!BB29</f>
        <v>0.35</v>
      </c>
      <c r="AA110" s="26">
        <f t="shared" si="24"/>
        <v>50000</v>
      </c>
      <c r="AB110" s="27">
        <f t="shared" si="42"/>
        <v>17500</v>
      </c>
      <c r="AC110" s="26">
        <f>'[1]сельское хозяйство (2014-2016)'!BH29</f>
        <v>1.2</v>
      </c>
      <c r="AD110" s="26">
        <f t="shared" si="43"/>
        <v>50000</v>
      </c>
      <c r="AE110" s="27">
        <f t="shared" si="44"/>
        <v>60000</v>
      </c>
      <c r="AF110" s="41">
        <f t="shared" si="45"/>
        <v>21.9</v>
      </c>
      <c r="AG110" s="42">
        <f t="shared" si="25"/>
        <v>1095000</v>
      </c>
      <c r="AH110" s="43">
        <f t="shared" si="46"/>
        <v>21.9</v>
      </c>
      <c r="AI110" s="39">
        <f>[1]сравнительный!F79</f>
        <v>21.9</v>
      </c>
      <c r="AJ110" s="47">
        <f t="shared" si="26"/>
        <v>0</v>
      </c>
    </row>
    <row r="111" spans="1:36" s="3" customFormat="1" ht="16.5" customHeight="1" x14ac:dyDescent="0.25">
      <c r="A111" s="45" t="s">
        <v>24</v>
      </c>
      <c r="B111" s="26">
        <f>'[1]сельское хозяйство (2014-2016)'!F30</f>
        <v>0</v>
      </c>
      <c r="C111" s="26">
        <v>50000</v>
      </c>
      <c r="D111" s="27">
        <f t="shared" si="27"/>
        <v>0</v>
      </c>
      <c r="E111" s="26">
        <f>'[1]сельское хозяйство (2014-2016)'!L30</f>
        <v>0</v>
      </c>
      <c r="F111" s="26">
        <f t="shared" si="28"/>
        <v>50000</v>
      </c>
      <c r="G111" s="27">
        <f t="shared" si="29"/>
        <v>0</v>
      </c>
      <c r="H111" s="26">
        <f>'[1]сельское хозяйство (2014-2016)'!R30</f>
        <v>0</v>
      </c>
      <c r="I111" s="26">
        <f t="shared" si="30"/>
        <v>50000</v>
      </c>
      <c r="J111" s="27">
        <f t="shared" si="31"/>
        <v>0</v>
      </c>
      <c r="K111" s="26">
        <f>'[1]сельское хозяйство (2014-2016)'!X30</f>
        <v>0</v>
      </c>
      <c r="L111" s="26">
        <f t="shared" si="32"/>
        <v>50000</v>
      </c>
      <c r="M111" s="27">
        <f t="shared" si="33"/>
        <v>0</v>
      </c>
      <c r="N111" s="26">
        <f>'[1]сельское хозяйство (2014-2016)'!AD30</f>
        <v>0</v>
      </c>
      <c r="O111" s="26">
        <f t="shared" si="34"/>
        <v>50000</v>
      </c>
      <c r="P111" s="27">
        <f t="shared" si="35"/>
        <v>0</v>
      </c>
      <c r="Q111" s="26">
        <f>'[1]сельское хозяйство (2014-2016)'!AJ30</f>
        <v>0</v>
      </c>
      <c r="R111" s="26">
        <f t="shared" si="36"/>
        <v>50000</v>
      </c>
      <c r="S111" s="27">
        <f t="shared" si="37"/>
        <v>0</v>
      </c>
      <c r="T111" s="26">
        <f>'[1]сельское хозяйство (2014-2016)'!AP30</f>
        <v>0</v>
      </c>
      <c r="U111" s="26">
        <f t="shared" si="38"/>
        <v>50000</v>
      </c>
      <c r="V111" s="27">
        <f t="shared" si="39"/>
        <v>0</v>
      </c>
      <c r="W111" s="26">
        <f>'[1]сельское хозяйство (2014-2016)'!AV30</f>
        <v>0</v>
      </c>
      <c r="X111" s="26">
        <f t="shared" si="40"/>
        <v>50000</v>
      </c>
      <c r="Y111" s="27">
        <f t="shared" si="41"/>
        <v>0</v>
      </c>
      <c r="Z111" s="26">
        <f>'[1]сельское хозяйство (2014-2016)'!BB30</f>
        <v>0</v>
      </c>
      <c r="AA111" s="26">
        <f>C111</f>
        <v>50000</v>
      </c>
      <c r="AB111" s="27">
        <f t="shared" si="42"/>
        <v>0</v>
      </c>
      <c r="AC111" s="26">
        <f>'[1]сельское хозяйство (2014-2016)'!BH30</f>
        <v>0</v>
      </c>
      <c r="AD111" s="26">
        <f t="shared" si="43"/>
        <v>50000</v>
      </c>
      <c r="AE111" s="27">
        <f t="shared" si="44"/>
        <v>0</v>
      </c>
      <c r="AF111" s="41">
        <f t="shared" si="45"/>
        <v>0</v>
      </c>
      <c r="AG111" s="42">
        <f t="shared" si="25"/>
        <v>0</v>
      </c>
      <c r="AH111" s="43">
        <f t="shared" si="46"/>
        <v>0</v>
      </c>
      <c r="AI111" s="39">
        <f>[1]сравнительный!F80</f>
        <v>0</v>
      </c>
      <c r="AJ111" s="47">
        <f t="shared" si="26"/>
        <v>0</v>
      </c>
    </row>
    <row r="112" spans="1:36" s="3" customFormat="1" ht="28.5" customHeight="1" x14ac:dyDescent="0.25">
      <c r="A112" s="45" t="s">
        <v>25</v>
      </c>
      <c r="B112" s="26">
        <f>'[1]сельское хозяйство (2014-2016)'!F31</f>
        <v>0</v>
      </c>
      <c r="C112" s="26">
        <v>50000</v>
      </c>
      <c r="D112" s="27">
        <f t="shared" si="27"/>
        <v>0</v>
      </c>
      <c r="E112" s="26">
        <f>'[1]сельское хозяйство (2014-2016)'!L31</f>
        <v>0</v>
      </c>
      <c r="F112" s="26">
        <f t="shared" si="28"/>
        <v>50000</v>
      </c>
      <c r="G112" s="27">
        <f t="shared" si="29"/>
        <v>0</v>
      </c>
      <c r="H112" s="26">
        <f>'[1]сельское хозяйство (2014-2016)'!R31</f>
        <v>0</v>
      </c>
      <c r="I112" s="26">
        <f t="shared" si="30"/>
        <v>50000</v>
      </c>
      <c r="J112" s="27">
        <f t="shared" si="31"/>
        <v>0</v>
      </c>
      <c r="K112" s="26">
        <f>'[1]сельское хозяйство (2014-2016)'!X31</f>
        <v>0</v>
      </c>
      <c r="L112" s="26">
        <f t="shared" si="32"/>
        <v>50000</v>
      </c>
      <c r="M112" s="27">
        <f t="shared" si="33"/>
        <v>0</v>
      </c>
      <c r="N112" s="26">
        <f>'[1]сельское хозяйство (2014-2016)'!AD31</f>
        <v>0</v>
      </c>
      <c r="O112" s="26">
        <f t="shared" si="34"/>
        <v>50000</v>
      </c>
      <c r="P112" s="27">
        <f t="shared" si="35"/>
        <v>0</v>
      </c>
      <c r="Q112" s="26">
        <f>'[1]сельское хозяйство (2014-2016)'!AJ31</f>
        <v>0</v>
      </c>
      <c r="R112" s="26">
        <f t="shared" si="36"/>
        <v>50000</v>
      </c>
      <c r="S112" s="27">
        <f t="shared" si="37"/>
        <v>0</v>
      </c>
      <c r="T112" s="26">
        <f>'[1]сельское хозяйство (2014-2016)'!AP31</f>
        <v>0</v>
      </c>
      <c r="U112" s="26">
        <f t="shared" si="38"/>
        <v>50000</v>
      </c>
      <c r="V112" s="27">
        <f t="shared" si="39"/>
        <v>0</v>
      </c>
      <c r="W112" s="26">
        <f>'[1]сельское хозяйство (2014-2016)'!AV31</f>
        <v>0.2</v>
      </c>
      <c r="X112" s="26">
        <f t="shared" si="40"/>
        <v>50000</v>
      </c>
      <c r="Y112" s="27">
        <f t="shared" si="41"/>
        <v>10000</v>
      </c>
      <c r="Z112" s="26">
        <f>'[1]сельское хозяйство (2014-2016)'!BB31</f>
        <v>0</v>
      </c>
      <c r="AA112" s="26">
        <f t="shared" si="24"/>
        <v>50000</v>
      </c>
      <c r="AB112" s="27">
        <f t="shared" si="42"/>
        <v>0</v>
      </c>
      <c r="AC112" s="26">
        <f>'[1]сельское хозяйство (2014-2016)'!BH31</f>
        <v>0</v>
      </c>
      <c r="AD112" s="26">
        <f t="shared" si="43"/>
        <v>50000</v>
      </c>
      <c r="AE112" s="27">
        <f t="shared" si="44"/>
        <v>0</v>
      </c>
      <c r="AF112" s="41">
        <f t="shared" si="45"/>
        <v>0.2</v>
      </c>
      <c r="AG112" s="42">
        <f t="shared" si="25"/>
        <v>10000</v>
      </c>
      <c r="AH112" s="43">
        <f t="shared" si="46"/>
        <v>0.2</v>
      </c>
      <c r="AI112" s="39">
        <f>[1]сравнительный!F81</f>
        <v>0.2</v>
      </c>
      <c r="AJ112" s="47">
        <f t="shared" si="26"/>
        <v>0</v>
      </c>
    </row>
    <row r="113" spans="1:36" s="3" customFormat="1" ht="16.5" customHeight="1" x14ac:dyDescent="0.25">
      <c r="A113" s="45" t="s">
        <v>33</v>
      </c>
      <c r="B113" s="26">
        <f>'[1]сельское хозяйство (2014-2016)'!F32</f>
        <v>2.8</v>
      </c>
      <c r="C113" s="26">
        <v>50000</v>
      </c>
      <c r="D113" s="27">
        <f t="shared" si="27"/>
        <v>140000</v>
      </c>
      <c r="E113" s="26">
        <f>'[1]сельское хозяйство (2014-2016)'!L32</f>
        <v>8.1999999999999993</v>
      </c>
      <c r="F113" s="26">
        <f t="shared" si="28"/>
        <v>50000</v>
      </c>
      <c r="G113" s="27">
        <f t="shared" si="29"/>
        <v>409999.99999999994</v>
      </c>
      <c r="H113" s="26">
        <f>'[1]сельское хозяйство (2014-2016)'!R32</f>
        <v>1.5</v>
      </c>
      <c r="I113" s="26">
        <f t="shared" si="30"/>
        <v>50000</v>
      </c>
      <c r="J113" s="27">
        <f t="shared" si="31"/>
        <v>75000</v>
      </c>
      <c r="K113" s="26">
        <f>'[1]сельское хозяйство (2014-2016)'!X32</f>
        <v>3.2</v>
      </c>
      <c r="L113" s="26">
        <f t="shared" si="32"/>
        <v>50000</v>
      </c>
      <c r="M113" s="27">
        <f t="shared" si="33"/>
        <v>160000</v>
      </c>
      <c r="N113" s="26">
        <f>'[1]сельское хозяйство (2014-2016)'!AD32</f>
        <v>1.7</v>
      </c>
      <c r="O113" s="26">
        <f t="shared" si="34"/>
        <v>50000</v>
      </c>
      <c r="P113" s="27">
        <f t="shared" si="35"/>
        <v>85000</v>
      </c>
      <c r="Q113" s="26">
        <f>'[1]сельское хозяйство (2014-2016)'!AJ32</f>
        <v>0.35</v>
      </c>
      <c r="R113" s="26">
        <f t="shared" si="36"/>
        <v>50000</v>
      </c>
      <c r="S113" s="27">
        <f t="shared" si="37"/>
        <v>17500</v>
      </c>
      <c r="T113" s="26">
        <f>'[1]сельское хозяйство (2014-2016)'!AP32</f>
        <v>0.7</v>
      </c>
      <c r="U113" s="26">
        <f t="shared" si="38"/>
        <v>50000</v>
      </c>
      <c r="V113" s="27">
        <f t="shared" si="39"/>
        <v>35000</v>
      </c>
      <c r="W113" s="26">
        <f>'[1]сельское хозяйство (2014-2016)'!AV32</f>
        <v>1.7</v>
      </c>
      <c r="X113" s="26">
        <f t="shared" si="40"/>
        <v>50000</v>
      </c>
      <c r="Y113" s="27">
        <f t="shared" si="41"/>
        <v>85000</v>
      </c>
      <c r="Z113" s="26">
        <f>'[1]сельское хозяйство (2014-2016)'!BB32</f>
        <v>0.35</v>
      </c>
      <c r="AA113" s="26">
        <f t="shared" si="24"/>
        <v>50000</v>
      </c>
      <c r="AB113" s="27">
        <f t="shared" si="42"/>
        <v>17500</v>
      </c>
      <c r="AC113" s="26">
        <f>'[1]сельское хозяйство (2014-2016)'!BH32</f>
        <v>1.2</v>
      </c>
      <c r="AD113" s="26">
        <f t="shared" si="43"/>
        <v>50000</v>
      </c>
      <c r="AE113" s="27">
        <f t="shared" si="44"/>
        <v>60000</v>
      </c>
      <c r="AF113" s="41">
        <f t="shared" si="45"/>
        <v>21.7</v>
      </c>
      <c r="AG113" s="42">
        <f t="shared" si="25"/>
        <v>1085000</v>
      </c>
      <c r="AH113" s="43">
        <f t="shared" si="46"/>
        <v>21.7</v>
      </c>
      <c r="AI113" s="39">
        <f>[1]сравнительный!F82</f>
        <v>21.7</v>
      </c>
      <c r="AJ113" s="47">
        <f t="shared" si="26"/>
        <v>0</v>
      </c>
    </row>
    <row r="114" spans="1:36" s="3" customFormat="1" ht="22.5" customHeight="1" x14ac:dyDescent="0.25">
      <c r="A114" s="40" t="s">
        <v>36</v>
      </c>
      <c r="B114" s="26">
        <f>'[1]сельское хозяйство (2014-2016)'!F33</f>
        <v>0.15</v>
      </c>
      <c r="C114" s="26">
        <v>53000</v>
      </c>
      <c r="D114" s="27">
        <f t="shared" si="27"/>
        <v>7950</v>
      </c>
      <c r="E114" s="26">
        <f>'[1]сельское хозяйство (2014-2016)'!L33</f>
        <v>0.15</v>
      </c>
      <c r="F114" s="26">
        <f t="shared" si="28"/>
        <v>53000</v>
      </c>
      <c r="G114" s="27">
        <f t="shared" si="29"/>
        <v>7950</v>
      </c>
      <c r="H114" s="26">
        <f>'[1]сельское хозяйство (2014-2016)'!R33</f>
        <v>0.15</v>
      </c>
      <c r="I114" s="26">
        <f t="shared" si="30"/>
        <v>53000</v>
      </c>
      <c r="J114" s="27">
        <f t="shared" si="31"/>
        <v>7950</v>
      </c>
      <c r="K114" s="26">
        <f>'[1]сельское хозяйство (2014-2016)'!X33</f>
        <v>0.15</v>
      </c>
      <c r="L114" s="26">
        <f t="shared" si="32"/>
        <v>53000</v>
      </c>
      <c r="M114" s="27">
        <f t="shared" si="33"/>
        <v>7950</v>
      </c>
      <c r="N114" s="26">
        <f>'[1]сельское хозяйство (2014-2016)'!AD33</f>
        <v>0.15</v>
      </c>
      <c r="O114" s="26">
        <f t="shared" si="34"/>
        <v>53000</v>
      </c>
      <c r="P114" s="27">
        <f t="shared" si="35"/>
        <v>7950</v>
      </c>
      <c r="Q114" s="26">
        <f>'[1]сельское хозяйство (2014-2016)'!AJ33</f>
        <v>0.15</v>
      </c>
      <c r="R114" s="26">
        <f t="shared" si="36"/>
        <v>53000</v>
      </c>
      <c r="S114" s="27">
        <f t="shared" si="37"/>
        <v>7950</v>
      </c>
      <c r="T114" s="26">
        <f>'[1]сельское хозяйство (2014-2016)'!AP33</f>
        <v>0.15</v>
      </c>
      <c r="U114" s="26">
        <f t="shared" si="38"/>
        <v>53000</v>
      </c>
      <c r="V114" s="27">
        <f t="shared" si="39"/>
        <v>7950</v>
      </c>
      <c r="W114" s="26">
        <f>'[1]сельское хозяйство (2014-2016)'!AV33</f>
        <v>0.15</v>
      </c>
      <c r="X114" s="26">
        <f t="shared" si="40"/>
        <v>53000</v>
      </c>
      <c r="Y114" s="27">
        <f t="shared" si="41"/>
        <v>7950</v>
      </c>
      <c r="Z114" s="26">
        <f>'[1]сельское хозяйство (2014-2016)'!BB33</f>
        <v>0.15</v>
      </c>
      <c r="AA114" s="26">
        <f t="shared" si="24"/>
        <v>53000</v>
      </c>
      <c r="AB114" s="27">
        <f t="shared" si="42"/>
        <v>7950</v>
      </c>
      <c r="AC114" s="26">
        <f>'[1]сельское хозяйство (2014-2016)'!BH33</f>
        <v>0.15</v>
      </c>
      <c r="AD114" s="26">
        <f t="shared" si="43"/>
        <v>53000</v>
      </c>
      <c r="AE114" s="27">
        <f t="shared" si="44"/>
        <v>7950</v>
      </c>
      <c r="AF114" s="41">
        <f t="shared" si="45"/>
        <v>1.4999999999999998</v>
      </c>
      <c r="AG114" s="42">
        <f t="shared" si="25"/>
        <v>79500</v>
      </c>
      <c r="AH114" s="43">
        <f t="shared" si="46"/>
        <v>1.4999999999999998</v>
      </c>
      <c r="AI114" s="39">
        <f>[1]сравнительный!F83</f>
        <v>1.5</v>
      </c>
      <c r="AJ114" s="47">
        <f t="shared" si="26"/>
        <v>0</v>
      </c>
    </row>
    <row r="115" spans="1:36" s="3" customFormat="1" ht="16.5" customHeight="1" x14ac:dyDescent="0.25">
      <c r="A115" s="45" t="s">
        <v>24</v>
      </c>
      <c r="B115" s="26">
        <f>'[1]сельское хозяйство (2014-2016)'!F34</f>
        <v>0</v>
      </c>
      <c r="C115" s="26">
        <v>53000</v>
      </c>
      <c r="D115" s="27">
        <f t="shared" si="27"/>
        <v>0</v>
      </c>
      <c r="E115" s="26">
        <f>'[1]сельское хозяйство (2014-2016)'!L34</f>
        <v>0</v>
      </c>
      <c r="F115" s="26">
        <f t="shared" si="28"/>
        <v>53000</v>
      </c>
      <c r="G115" s="27">
        <f t="shared" si="29"/>
        <v>0</v>
      </c>
      <c r="H115" s="26">
        <f>'[1]сельское хозяйство (2014-2016)'!R34</f>
        <v>0</v>
      </c>
      <c r="I115" s="26">
        <f t="shared" si="30"/>
        <v>53000</v>
      </c>
      <c r="J115" s="27">
        <f t="shared" si="31"/>
        <v>0</v>
      </c>
      <c r="K115" s="26">
        <f>'[1]сельское хозяйство (2014-2016)'!X34</f>
        <v>0</v>
      </c>
      <c r="L115" s="26">
        <f t="shared" si="32"/>
        <v>53000</v>
      </c>
      <c r="M115" s="27">
        <f t="shared" si="33"/>
        <v>0</v>
      </c>
      <c r="N115" s="26">
        <f>'[1]сельское хозяйство (2014-2016)'!AD34</f>
        <v>0</v>
      </c>
      <c r="O115" s="26">
        <f t="shared" si="34"/>
        <v>53000</v>
      </c>
      <c r="P115" s="27">
        <f t="shared" si="35"/>
        <v>0</v>
      </c>
      <c r="Q115" s="26">
        <f>'[1]сельское хозяйство (2014-2016)'!AJ34</f>
        <v>0</v>
      </c>
      <c r="R115" s="26">
        <f t="shared" si="36"/>
        <v>53000</v>
      </c>
      <c r="S115" s="27">
        <f t="shared" si="37"/>
        <v>0</v>
      </c>
      <c r="T115" s="26">
        <f>'[1]сельское хозяйство (2014-2016)'!AP34</f>
        <v>0</v>
      </c>
      <c r="U115" s="26">
        <f t="shared" si="38"/>
        <v>53000</v>
      </c>
      <c r="V115" s="27">
        <f t="shared" si="39"/>
        <v>0</v>
      </c>
      <c r="W115" s="26">
        <f>'[1]сельское хозяйство (2014-2016)'!AV34</f>
        <v>0</v>
      </c>
      <c r="X115" s="26">
        <f t="shared" si="40"/>
        <v>53000</v>
      </c>
      <c r="Y115" s="27">
        <f t="shared" si="41"/>
        <v>0</v>
      </c>
      <c r="Z115" s="26">
        <f>'[1]сельское хозяйство (2014-2016)'!BB34</f>
        <v>0</v>
      </c>
      <c r="AA115" s="26">
        <f>C115</f>
        <v>53000</v>
      </c>
      <c r="AB115" s="27">
        <f t="shared" si="42"/>
        <v>0</v>
      </c>
      <c r="AC115" s="26">
        <f>'[1]сельское хозяйство (2014-2016)'!BH34</f>
        <v>0</v>
      </c>
      <c r="AD115" s="26">
        <f t="shared" si="43"/>
        <v>53000</v>
      </c>
      <c r="AE115" s="27">
        <f t="shared" si="44"/>
        <v>0</v>
      </c>
      <c r="AF115" s="41">
        <f t="shared" si="45"/>
        <v>0</v>
      </c>
      <c r="AG115" s="42">
        <f t="shared" si="25"/>
        <v>0</v>
      </c>
      <c r="AH115" s="43">
        <f t="shared" si="46"/>
        <v>0</v>
      </c>
      <c r="AI115" s="39">
        <f>[1]сравнительный!F84</f>
        <v>0</v>
      </c>
      <c r="AJ115" s="47">
        <f t="shared" si="26"/>
        <v>0</v>
      </c>
    </row>
    <row r="116" spans="1:36" s="3" customFormat="1" ht="26.25" customHeight="1" x14ac:dyDescent="0.25">
      <c r="A116" s="45" t="s">
        <v>25</v>
      </c>
      <c r="B116" s="26">
        <f>'[1]сельское хозяйство (2014-2016)'!F35</f>
        <v>0</v>
      </c>
      <c r="C116" s="26">
        <v>53000</v>
      </c>
      <c r="D116" s="27">
        <f t="shared" si="27"/>
        <v>0</v>
      </c>
      <c r="E116" s="26">
        <f>'[1]сельское хозяйство (2014-2016)'!L35</f>
        <v>0</v>
      </c>
      <c r="F116" s="26">
        <f t="shared" si="28"/>
        <v>53000</v>
      </c>
      <c r="G116" s="27">
        <f t="shared" si="29"/>
        <v>0</v>
      </c>
      <c r="H116" s="26">
        <f>'[1]сельское хозяйство (2014-2016)'!R35</f>
        <v>0</v>
      </c>
      <c r="I116" s="26">
        <f t="shared" si="30"/>
        <v>53000</v>
      </c>
      <c r="J116" s="27">
        <f t="shared" si="31"/>
        <v>0</v>
      </c>
      <c r="K116" s="26">
        <f>'[1]сельское хозяйство (2014-2016)'!X35</f>
        <v>0</v>
      </c>
      <c r="L116" s="26">
        <f t="shared" si="32"/>
        <v>53000</v>
      </c>
      <c r="M116" s="27">
        <f t="shared" si="33"/>
        <v>0</v>
      </c>
      <c r="N116" s="26">
        <f>'[1]сельское хозяйство (2014-2016)'!AD35</f>
        <v>0</v>
      </c>
      <c r="O116" s="26">
        <f t="shared" si="34"/>
        <v>53000</v>
      </c>
      <c r="P116" s="27">
        <f t="shared" si="35"/>
        <v>0</v>
      </c>
      <c r="Q116" s="26">
        <f>'[1]сельское хозяйство (2014-2016)'!AJ35</f>
        <v>0</v>
      </c>
      <c r="R116" s="26">
        <f t="shared" si="36"/>
        <v>53000</v>
      </c>
      <c r="S116" s="27">
        <f t="shared" si="37"/>
        <v>0</v>
      </c>
      <c r="T116" s="26">
        <f>'[1]сельское хозяйство (2014-2016)'!AP35</f>
        <v>0</v>
      </c>
      <c r="U116" s="26">
        <f t="shared" si="38"/>
        <v>53000</v>
      </c>
      <c r="V116" s="27">
        <f t="shared" si="39"/>
        <v>0</v>
      </c>
      <c r="W116" s="26">
        <f>'[1]сельское хозяйство (2014-2016)'!AV35</f>
        <v>0</v>
      </c>
      <c r="X116" s="26">
        <f t="shared" si="40"/>
        <v>53000</v>
      </c>
      <c r="Y116" s="27">
        <f t="shared" si="41"/>
        <v>0</v>
      </c>
      <c r="Z116" s="26">
        <f>'[1]сельское хозяйство (2014-2016)'!BB35</f>
        <v>0</v>
      </c>
      <c r="AA116" s="26">
        <f t="shared" si="24"/>
        <v>53000</v>
      </c>
      <c r="AB116" s="27">
        <f t="shared" si="42"/>
        <v>0</v>
      </c>
      <c r="AC116" s="26">
        <f>'[1]сельское хозяйство (2014-2016)'!BH35</f>
        <v>0</v>
      </c>
      <c r="AD116" s="26">
        <f t="shared" si="43"/>
        <v>53000</v>
      </c>
      <c r="AE116" s="27">
        <f t="shared" si="44"/>
        <v>0</v>
      </c>
      <c r="AF116" s="41">
        <f t="shared" si="45"/>
        <v>0</v>
      </c>
      <c r="AG116" s="42">
        <f t="shared" si="25"/>
        <v>0</v>
      </c>
      <c r="AH116" s="43">
        <f t="shared" si="46"/>
        <v>0</v>
      </c>
      <c r="AI116" s="39">
        <f>[1]сравнительный!F85</f>
        <v>0</v>
      </c>
      <c r="AJ116" s="47">
        <f t="shared" si="26"/>
        <v>0</v>
      </c>
    </row>
    <row r="117" spans="1:36" s="3" customFormat="1" ht="27.75" customHeight="1" x14ac:dyDescent="0.25">
      <c r="A117" s="45" t="s">
        <v>33</v>
      </c>
      <c r="B117" s="26">
        <f>'[1]сельское хозяйство (2014-2016)'!F36</f>
        <v>0.15</v>
      </c>
      <c r="C117" s="26">
        <v>53000</v>
      </c>
      <c r="D117" s="27">
        <f t="shared" si="27"/>
        <v>7950</v>
      </c>
      <c r="E117" s="26">
        <f>'[1]сельское хозяйство (2014-2016)'!L36</f>
        <v>0.15</v>
      </c>
      <c r="F117" s="26">
        <f t="shared" si="28"/>
        <v>53000</v>
      </c>
      <c r="G117" s="27">
        <f t="shared" si="29"/>
        <v>7950</v>
      </c>
      <c r="H117" s="26">
        <f>'[1]сельское хозяйство (2014-2016)'!R36</f>
        <v>0.15</v>
      </c>
      <c r="I117" s="26">
        <f t="shared" si="30"/>
        <v>53000</v>
      </c>
      <c r="J117" s="27">
        <f t="shared" si="31"/>
        <v>7950</v>
      </c>
      <c r="K117" s="26">
        <f>'[1]сельское хозяйство (2014-2016)'!X36</f>
        <v>0.15</v>
      </c>
      <c r="L117" s="26">
        <f t="shared" si="32"/>
        <v>53000</v>
      </c>
      <c r="M117" s="27">
        <f t="shared" si="33"/>
        <v>7950</v>
      </c>
      <c r="N117" s="26">
        <f>'[1]сельское хозяйство (2014-2016)'!AD36</f>
        <v>0.15</v>
      </c>
      <c r="O117" s="26">
        <f t="shared" si="34"/>
        <v>53000</v>
      </c>
      <c r="P117" s="27">
        <f t="shared" si="35"/>
        <v>7950</v>
      </c>
      <c r="Q117" s="26">
        <f>'[1]сельское хозяйство (2014-2016)'!AJ36</f>
        <v>0.15</v>
      </c>
      <c r="R117" s="26">
        <f t="shared" si="36"/>
        <v>53000</v>
      </c>
      <c r="S117" s="27">
        <f t="shared" si="37"/>
        <v>7950</v>
      </c>
      <c r="T117" s="26">
        <f>'[1]сельское хозяйство (2014-2016)'!AP36</f>
        <v>0.15</v>
      </c>
      <c r="U117" s="26">
        <f t="shared" si="38"/>
        <v>53000</v>
      </c>
      <c r="V117" s="27">
        <f t="shared" si="39"/>
        <v>7950</v>
      </c>
      <c r="W117" s="26">
        <f>'[1]сельское хозяйство (2014-2016)'!AV36</f>
        <v>0.15</v>
      </c>
      <c r="X117" s="26">
        <f t="shared" si="40"/>
        <v>53000</v>
      </c>
      <c r="Y117" s="27">
        <f t="shared" si="41"/>
        <v>7950</v>
      </c>
      <c r="Z117" s="26">
        <f>'[1]сельское хозяйство (2014-2016)'!BB36</f>
        <v>0.15</v>
      </c>
      <c r="AA117" s="26">
        <f t="shared" si="24"/>
        <v>53000</v>
      </c>
      <c r="AB117" s="27">
        <f t="shared" si="42"/>
        <v>7950</v>
      </c>
      <c r="AC117" s="26">
        <f>'[1]сельское хозяйство (2014-2016)'!BH36</f>
        <v>0.15</v>
      </c>
      <c r="AD117" s="26">
        <f t="shared" si="43"/>
        <v>53000</v>
      </c>
      <c r="AE117" s="27">
        <f t="shared" si="44"/>
        <v>7950</v>
      </c>
      <c r="AF117" s="41">
        <f t="shared" si="45"/>
        <v>1.4999999999999998</v>
      </c>
      <c r="AG117" s="42">
        <f t="shared" si="25"/>
        <v>79500</v>
      </c>
      <c r="AH117" s="43">
        <f t="shared" si="46"/>
        <v>1.4999999999999998</v>
      </c>
      <c r="AI117" s="39">
        <f>[1]сравнительный!F86</f>
        <v>1.5</v>
      </c>
      <c r="AJ117" s="47">
        <f t="shared" si="26"/>
        <v>0</v>
      </c>
    </row>
    <row r="118" spans="1:36" s="3" customFormat="1" ht="21" customHeight="1" x14ac:dyDescent="0.25">
      <c r="A118" s="49" t="s">
        <v>37</v>
      </c>
      <c r="B118" s="26">
        <f>'[1]сельское хозяйство (2014-2016)'!F37</f>
        <v>7.9000000000000008E-3</v>
      </c>
      <c r="C118" s="26">
        <v>90000</v>
      </c>
      <c r="D118" s="27">
        <f t="shared" si="27"/>
        <v>711.00000000000011</v>
      </c>
      <c r="E118" s="26">
        <f>'[1]сельское хозяйство (2014-2016)'!L37</f>
        <v>7.9000000000000008E-3</v>
      </c>
      <c r="F118" s="26">
        <f t="shared" si="28"/>
        <v>90000</v>
      </c>
      <c r="G118" s="27">
        <f t="shared" si="29"/>
        <v>711.00000000000011</v>
      </c>
      <c r="H118" s="26">
        <f>'[1]сельское хозяйство (2014-2016)'!R37</f>
        <v>7.9000000000000008E-3</v>
      </c>
      <c r="I118" s="26">
        <f t="shared" si="30"/>
        <v>90000</v>
      </c>
      <c r="J118" s="27">
        <f t="shared" si="31"/>
        <v>711.00000000000011</v>
      </c>
      <c r="K118" s="26">
        <f>'[1]сельское хозяйство (2014-2016)'!X37</f>
        <v>7.9000000000000008E-3</v>
      </c>
      <c r="L118" s="26">
        <f t="shared" si="32"/>
        <v>90000</v>
      </c>
      <c r="M118" s="27">
        <f t="shared" si="33"/>
        <v>711.00000000000011</v>
      </c>
      <c r="N118" s="26">
        <f>'[1]сельское хозяйство (2014-2016)'!AD37</f>
        <v>7.9000000000000008E-3</v>
      </c>
      <c r="O118" s="26">
        <f t="shared" si="34"/>
        <v>90000</v>
      </c>
      <c r="P118" s="27">
        <f t="shared" si="35"/>
        <v>711.00000000000011</v>
      </c>
      <c r="Q118" s="26">
        <f>'[1]сельское хозяйство (2014-2016)'!AJ37</f>
        <v>7.9000000000000008E-3</v>
      </c>
      <c r="R118" s="26">
        <f t="shared" si="36"/>
        <v>90000</v>
      </c>
      <c r="S118" s="27">
        <f t="shared" si="37"/>
        <v>711.00000000000011</v>
      </c>
      <c r="T118" s="26">
        <f>'[1]сельское хозяйство (2014-2016)'!AP37</f>
        <v>7.9000000000000008E-3</v>
      </c>
      <c r="U118" s="26">
        <f t="shared" si="38"/>
        <v>90000</v>
      </c>
      <c r="V118" s="27">
        <f t="shared" si="39"/>
        <v>711.00000000000011</v>
      </c>
      <c r="W118" s="26">
        <f>'[1]сельское хозяйство (2014-2016)'!AV37</f>
        <v>7.9000000000000008E-3</v>
      </c>
      <c r="X118" s="26">
        <f t="shared" si="40"/>
        <v>90000</v>
      </c>
      <c r="Y118" s="27">
        <f t="shared" si="41"/>
        <v>711.00000000000011</v>
      </c>
      <c r="Z118" s="26">
        <f>'[1]сельское хозяйство (2014-2016)'!BB37</f>
        <v>7.9000000000000008E-3</v>
      </c>
      <c r="AA118" s="26">
        <f t="shared" si="24"/>
        <v>90000</v>
      </c>
      <c r="AB118" s="27">
        <f t="shared" si="42"/>
        <v>711.00000000000011</v>
      </c>
      <c r="AC118" s="26">
        <f>'[1]сельское хозяйство (2014-2016)'!BH37</f>
        <v>7.9000000000000008E-3</v>
      </c>
      <c r="AD118" s="26">
        <f t="shared" si="43"/>
        <v>90000</v>
      </c>
      <c r="AE118" s="27">
        <f t="shared" si="44"/>
        <v>711.00000000000011</v>
      </c>
      <c r="AF118" s="41">
        <f t="shared" si="45"/>
        <v>7.9000000000000029E-2</v>
      </c>
      <c r="AG118" s="42">
        <f t="shared" si="25"/>
        <v>7110.0000000000009</v>
      </c>
      <c r="AH118" s="43">
        <f t="shared" si="46"/>
        <v>7.9000000000000029E-2</v>
      </c>
      <c r="AI118" s="39">
        <f>[1]сравнительный!F87</f>
        <v>7.9000000000000001E-2</v>
      </c>
      <c r="AJ118" s="47">
        <f t="shared" si="26"/>
        <v>0</v>
      </c>
    </row>
    <row r="119" spans="1:36" s="3" customFormat="1" ht="21.75" customHeight="1" x14ac:dyDescent="0.25">
      <c r="A119" s="45" t="s">
        <v>38</v>
      </c>
      <c r="B119" s="26">
        <f>'[1]сельское хозяйство (2014-2016)'!F38</f>
        <v>0</v>
      </c>
      <c r="C119" s="26">
        <v>90000</v>
      </c>
      <c r="D119" s="27">
        <f t="shared" si="27"/>
        <v>0</v>
      </c>
      <c r="E119" s="26">
        <f>'[1]сельское хозяйство (2014-2016)'!L38</f>
        <v>0</v>
      </c>
      <c r="F119" s="26">
        <f t="shared" si="28"/>
        <v>90000</v>
      </c>
      <c r="G119" s="27">
        <f t="shared" si="29"/>
        <v>0</v>
      </c>
      <c r="H119" s="26">
        <f>'[1]сельское хозяйство (2014-2016)'!R38</f>
        <v>0</v>
      </c>
      <c r="I119" s="26">
        <f t="shared" si="30"/>
        <v>90000</v>
      </c>
      <c r="J119" s="27">
        <f t="shared" si="31"/>
        <v>0</v>
      </c>
      <c r="K119" s="26">
        <f>'[1]сельское хозяйство (2014-2016)'!X38</f>
        <v>0</v>
      </c>
      <c r="L119" s="26">
        <f t="shared" si="32"/>
        <v>90000</v>
      </c>
      <c r="M119" s="27">
        <f t="shared" si="33"/>
        <v>0</v>
      </c>
      <c r="N119" s="26">
        <f>'[1]сельское хозяйство (2014-2016)'!AD38</f>
        <v>0</v>
      </c>
      <c r="O119" s="26">
        <f t="shared" si="34"/>
        <v>90000</v>
      </c>
      <c r="P119" s="27">
        <f t="shared" si="35"/>
        <v>0</v>
      </c>
      <c r="Q119" s="26">
        <f>'[1]сельское хозяйство (2014-2016)'!AJ38</f>
        <v>0</v>
      </c>
      <c r="R119" s="26">
        <f t="shared" si="36"/>
        <v>90000</v>
      </c>
      <c r="S119" s="27">
        <f t="shared" si="37"/>
        <v>0</v>
      </c>
      <c r="T119" s="26">
        <f>'[1]сельское хозяйство (2014-2016)'!AP38</f>
        <v>0</v>
      </c>
      <c r="U119" s="26">
        <f t="shared" si="38"/>
        <v>90000</v>
      </c>
      <c r="V119" s="27">
        <f t="shared" si="39"/>
        <v>0</v>
      </c>
      <c r="W119" s="26">
        <f>'[1]сельское хозяйство (2014-2016)'!AV38</f>
        <v>0</v>
      </c>
      <c r="X119" s="26">
        <f t="shared" si="40"/>
        <v>90000</v>
      </c>
      <c r="Y119" s="27">
        <f t="shared" si="41"/>
        <v>0</v>
      </c>
      <c r="Z119" s="26">
        <f>'[1]сельское хозяйство (2014-2016)'!BB38</f>
        <v>0</v>
      </c>
      <c r="AA119" s="26">
        <f>C119</f>
        <v>90000</v>
      </c>
      <c r="AB119" s="27">
        <f t="shared" si="42"/>
        <v>0</v>
      </c>
      <c r="AC119" s="26">
        <f>'[1]сельское хозяйство (2014-2016)'!BH38</f>
        <v>0</v>
      </c>
      <c r="AD119" s="26">
        <f t="shared" si="43"/>
        <v>90000</v>
      </c>
      <c r="AE119" s="27">
        <f t="shared" si="44"/>
        <v>0</v>
      </c>
      <c r="AF119" s="41">
        <f t="shared" si="45"/>
        <v>0</v>
      </c>
      <c r="AG119" s="42">
        <f t="shared" si="25"/>
        <v>0</v>
      </c>
      <c r="AH119" s="43">
        <f t="shared" si="46"/>
        <v>0</v>
      </c>
      <c r="AI119" s="39">
        <f>[1]сравнительный!F88</f>
        <v>0</v>
      </c>
      <c r="AJ119" s="47">
        <f t="shared" si="26"/>
        <v>0</v>
      </c>
    </row>
    <row r="120" spans="1:36" s="3" customFormat="1" ht="27.75" customHeight="1" x14ac:dyDescent="0.25">
      <c r="A120" s="45" t="s">
        <v>39</v>
      </c>
      <c r="B120" s="26">
        <f>'[1]сельское хозяйство (2014-2016)'!F39</f>
        <v>0</v>
      </c>
      <c r="C120" s="26">
        <v>90000</v>
      </c>
      <c r="D120" s="27">
        <f t="shared" si="27"/>
        <v>0</v>
      </c>
      <c r="E120" s="26">
        <f>'[1]сельское хозяйство (2014-2016)'!L39</f>
        <v>0</v>
      </c>
      <c r="F120" s="26">
        <f t="shared" si="28"/>
        <v>90000</v>
      </c>
      <c r="G120" s="27">
        <f t="shared" si="29"/>
        <v>0</v>
      </c>
      <c r="H120" s="26">
        <f>'[1]сельское хозяйство (2014-2016)'!R39</f>
        <v>0</v>
      </c>
      <c r="I120" s="26">
        <f t="shared" si="30"/>
        <v>90000</v>
      </c>
      <c r="J120" s="27">
        <f t="shared" si="31"/>
        <v>0</v>
      </c>
      <c r="K120" s="26">
        <f>'[1]сельское хозяйство (2014-2016)'!X39</f>
        <v>0</v>
      </c>
      <c r="L120" s="26">
        <f t="shared" si="32"/>
        <v>90000</v>
      </c>
      <c r="M120" s="27">
        <f t="shared" si="33"/>
        <v>0</v>
      </c>
      <c r="N120" s="26">
        <f>'[1]сельское хозяйство (2014-2016)'!AD39</f>
        <v>0</v>
      </c>
      <c r="O120" s="26">
        <f t="shared" si="34"/>
        <v>90000</v>
      </c>
      <c r="P120" s="27">
        <f t="shared" si="35"/>
        <v>0</v>
      </c>
      <c r="Q120" s="26">
        <f>'[1]сельское хозяйство (2014-2016)'!AJ39</f>
        <v>0</v>
      </c>
      <c r="R120" s="26">
        <f t="shared" si="36"/>
        <v>90000</v>
      </c>
      <c r="S120" s="27">
        <f t="shared" si="37"/>
        <v>0</v>
      </c>
      <c r="T120" s="26">
        <f>'[1]сельское хозяйство (2014-2016)'!AP39</f>
        <v>0</v>
      </c>
      <c r="U120" s="26">
        <f t="shared" si="38"/>
        <v>90000</v>
      </c>
      <c r="V120" s="27">
        <f t="shared" si="39"/>
        <v>0</v>
      </c>
      <c r="W120" s="26">
        <f>'[1]сельское хозяйство (2014-2016)'!AV39</f>
        <v>0</v>
      </c>
      <c r="X120" s="26">
        <f t="shared" si="40"/>
        <v>90000</v>
      </c>
      <c r="Y120" s="27">
        <f t="shared" si="41"/>
        <v>0</v>
      </c>
      <c r="Z120" s="26">
        <f>'[1]сельское хозяйство (2014-2016)'!BB39</f>
        <v>0</v>
      </c>
      <c r="AA120" s="26">
        <f t="shared" si="24"/>
        <v>90000</v>
      </c>
      <c r="AB120" s="27">
        <f t="shared" si="42"/>
        <v>0</v>
      </c>
      <c r="AC120" s="26">
        <f>'[1]сельское хозяйство (2014-2016)'!BH39</f>
        <v>0</v>
      </c>
      <c r="AD120" s="26">
        <f t="shared" si="43"/>
        <v>90000</v>
      </c>
      <c r="AE120" s="27">
        <f t="shared" si="44"/>
        <v>0</v>
      </c>
      <c r="AF120" s="41">
        <f t="shared" si="45"/>
        <v>0</v>
      </c>
      <c r="AG120" s="42">
        <f t="shared" si="25"/>
        <v>0</v>
      </c>
      <c r="AH120" s="43">
        <f t="shared" si="46"/>
        <v>0</v>
      </c>
      <c r="AI120" s="39">
        <f>[1]сравнительный!F89</f>
        <v>0</v>
      </c>
      <c r="AJ120" s="47">
        <f t="shared" si="26"/>
        <v>0</v>
      </c>
    </row>
    <row r="121" spans="1:36" s="3" customFormat="1" ht="18.75" customHeight="1" x14ac:dyDescent="0.25">
      <c r="A121" s="45" t="s">
        <v>33</v>
      </c>
      <c r="B121" s="26">
        <f>'[1]сельское хозяйство (2014-2016)'!F40</f>
        <v>7.9000000000000008E-3</v>
      </c>
      <c r="C121" s="26">
        <v>90000</v>
      </c>
      <c r="D121" s="27">
        <f t="shared" si="27"/>
        <v>711.00000000000011</v>
      </c>
      <c r="E121" s="26">
        <f>'[1]сельское хозяйство (2014-2016)'!L40</f>
        <v>7.9000000000000008E-3</v>
      </c>
      <c r="F121" s="26">
        <f t="shared" si="28"/>
        <v>90000</v>
      </c>
      <c r="G121" s="27">
        <f t="shared" si="29"/>
        <v>711.00000000000011</v>
      </c>
      <c r="H121" s="26">
        <f>'[1]сельское хозяйство (2014-2016)'!R40</f>
        <v>7.9000000000000008E-3</v>
      </c>
      <c r="I121" s="26">
        <f t="shared" si="30"/>
        <v>90000</v>
      </c>
      <c r="J121" s="27">
        <f t="shared" si="31"/>
        <v>711.00000000000011</v>
      </c>
      <c r="K121" s="26">
        <f>'[1]сельское хозяйство (2014-2016)'!X40</f>
        <v>7.9000000000000008E-3</v>
      </c>
      <c r="L121" s="26">
        <f t="shared" si="32"/>
        <v>90000</v>
      </c>
      <c r="M121" s="27">
        <f t="shared" si="33"/>
        <v>711.00000000000011</v>
      </c>
      <c r="N121" s="26">
        <f>'[1]сельское хозяйство (2014-2016)'!AD40</f>
        <v>7.9000000000000008E-3</v>
      </c>
      <c r="O121" s="26">
        <f t="shared" si="34"/>
        <v>90000</v>
      </c>
      <c r="P121" s="27">
        <f t="shared" si="35"/>
        <v>711.00000000000011</v>
      </c>
      <c r="Q121" s="26">
        <f>'[1]сельское хозяйство (2014-2016)'!AJ40</f>
        <v>7.9000000000000008E-3</v>
      </c>
      <c r="R121" s="26">
        <f t="shared" si="36"/>
        <v>90000</v>
      </c>
      <c r="S121" s="27">
        <f t="shared" si="37"/>
        <v>711.00000000000011</v>
      </c>
      <c r="T121" s="26">
        <f>'[1]сельское хозяйство (2014-2016)'!AP40</f>
        <v>7.9000000000000008E-3</v>
      </c>
      <c r="U121" s="26">
        <f t="shared" si="38"/>
        <v>90000</v>
      </c>
      <c r="V121" s="27">
        <f t="shared" si="39"/>
        <v>711.00000000000011</v>
      </c>
      <c r="W121" s="26">
        <f>'[1]сельское хозяйство (2014-2016)'!AV40</f>
        <v>7.9000000000000008E-3</v>
      </c>
      <c r="X121" s="26">
        <f t="shared" si="40"/>
        <v>90000</v>
      </c>
      <c r="Y121" s="27">
        <f t="shared" si="41"/>
        <v>711.00000000000011</v>
      </c>
      <c r="Z121" s="26">
        <f>'[1]сельское хозяйство (2014-2016)'!BB40</f>
        <v>7.9000000000000008E-3</v>
      </c>
      <c r="AA121" s="26">
        <f t="shared" si="24"/>
        <v>90000</v>
      </c>
      <c r="AB121" s="27">
        <f t="shared" si="42"/>
        <v>711.00000000000011</v>
      </c>
      <c r="AC121" s="26">
        <f>'[1]сельское хозяйство (2014-2016)'!BH40</f>
        <v>7.9000000000000008E-3</v>
      </c>
      <c r="AD121" s="26">
        <f t="shared" si="43"/>
        <v>90000</v>
      </c>
      <c r="AE121" s="27">
        <f t="shared" si="44"/>
        <v>711.00000000000011</v>
      </c>
      <c r="AF121" s="41">
        <f t="shared" si="45"/>
        <v>7.9000000000000029E-2</v>
      </c>
      <c r="AG121" s="42">
        <f t="shared" si="25"/>
        <v>7110.0000000000009</v>
      </c>
      <c r="AH121" s="43">
        <f t="shared" si="46"/>
        <v>7.9000000000000029E-2</v>
      </c>
      <c r="AI121" s="39">
        <f>[1]сравнительный!F90</f>
        <v>7.9000000000000001E-2</v>
      </c>
      <c r="AJ121" s="47">
        <f t="shared" si="26"/>
        <v>0</v>
      </c>
    </row>
    <row r="122" spans="1:36" s="3" customFormat="1" ht="30.75" customHeight="1" x14ac:dyDescent="0.25">
      <c r="A122" s="49" t="s">
        <v>40</v>
      </c>
      <c r="B122" s="26">
        <f>'[1]сельское хозяйство (2014-2016)'!F41</f>
        <v>8.4</v>
      </c>
      <c r="C122" s="26">
        <v>84000</v>
      </c>
      <c r="D122" s="27">
        <f t="shared" si="27"/>
        <v>705600</v>
      </c>
      <c r="E122" s="26">
        <f>'[1]сельское хозяйство (2014-2016)'!L41</f>
        <v>0.55000000000000004</v>
      </c>
      <c r="F122" s="26">
        <f t="shared" si="28"/>
        <v>84000</v>
      </c>
      <c r="G122" s="27">
        <f t="shared" si="29"/>
        <v>46200.000000000007</v>
      </c>
      <c r="H122" s="26">
        <f>'[1]сельское хозяйство (2014-2016)'!R41</f>
        <v>1.55</v>
      </c>
      <c r="I122" s="26">
        <f t="shared" si="30"/>
        <v>84000</v>
      </c>
      <c r="J122" s="27">
        <f t="shared" si="31"/>
        <v>130200</v>
      </c>
      <c r="K122" s="26">
        <f>'[1]сельское хозяйство (2014-2016)'!X41</f>
        <v>0.75</v>
      </c>
      <c r="L122" s="26">
        <f t="shared" si="32"/>
        <v>84000</v>
      </c>
      <c r="M122" s="27">
        <f t="shared" si="33"/>
        <v>63000</v>
      </c>
      <c r="N122" s="26">
        <f>'[1]сельское хозяйство (2014-2016)'!AD41</f>
        <v>1.02</v>
      </c>
      <c r="O122" s="26">
        <f t="shared" si="34"/>
        <v>84000</v>
      </c>
      <c r="P122" s="27">
        <f t="shared" si="35"/>
        <v>85680</v>
      </c>
      <c r="Q122" s="26">
        <f>'[1]сельское хозяйство (2014-2016)'!AJ41</f>
        <v>0.45</v>
      </c>
      <c r="R122" s="26">
        <f t="shared" si="36"/>
        <v>84000</v>
      </c>
      <c r="S122" s="27">
        <f t="shared" si="37"/>
        <v>37800</v>
      </c>
      <c r="T122" s="26">
        <f>'[1]сельское хозяйство (2014-2016)'!AP41</f>
        <v>0.8600000000000001</v>
      </c>
      <c r="U122" s="26">
        <f t="shared" si="38"/>
        <v>84000</v>
      </c>
      <c r="V122" s="27">
        <f t="shared" si="39"/>
        <v>72240.000000000015</v>
      </c>
      <c r="W122" s="26">
        <f>'[1]сельское хозяйство (2014-2016)'!AV41</f>
        <v>2.37</v>
      </c>
      <c r="X122" s="26">
        <f t="shared" si="40"/>
        <v>84000</v>
      </c>
      <c r="Y122" s="27">
        <f t="shared" si="41"/>
        <v>199080</v>
      </c>
      <c r="Z122" s="26">
        <f>'[1]сельское хозяйство (2014-2016)'!BB41</f>
        <v>0.95000000000000007</v>
      </c>
      <c r="AA122" s="26">
        <f t="shared" si="24"/>
        <v>84000</v>
      </c>
      <c r="AB122" s="27">
        <f t="shared" si="42"/>
        <v>79800</v>
      </c>
      <c r="AC122" s="26">
        <f>'[1]сельское хозяйство (2014-2016)'!BH41</f>
        <v>0.3</v>
      </c>
      <c r="AD122" s="26">
        <f t="shared" si="43"/>
        <v>84000</v>
      </c>
      <c r="AE122" s="27">
        <f t="shared" si="44"/>
        <v>25200</v>
      </c>
      <c r="AF122" s="41">
        <f t="shared" si="45"/>
        <v>17.2</v>
      </c>
      <c r="AG122" s="42">
        <f t="shared" si="25"/>
        <v>1444800</v>
      </c>
      <c r="AH122" s="43">
        <f t="shared" si="46"/>
        <v>17.2</v>
      </c>
      <c r="AI122" s="39">
        <f>[1]сравнительный!F91</f>
        <v>17.2</v>
      </c>
      <c r="AJ122" s="47">
        <f t="shared" si="26"/>
        <v>0</v>
      </c>
    </row>
    <row r="123" spans="1:36" s="3" customFormat="1" ht="21" customHeight="1" x14ac:dyDescent="0.25">
      <c r="A123" s="45" t="s">
        <v>24</v>
      </c>
      <c r="B123" s="26">
        <f>'[1]сельское хозяйство (2014-2016)'!F42</f>
        <v>6.9</v>
      </c>
      <c r="C123" s="26">
        <v>89000</v>
      </c>
      <c r="D123" s="27">
        <f>C123*B123</f>
        <v>614100</v>
      </c>
      <c r="E123" s="26">
        <f>'[1]сельское хозяйство (2014-2016)'!L42</f>
        <v>0</v>
      </c>
      <c r="F123" s="26">
        <f t="shared" si="28"/>
        <v>89000</v>
      </c>
      <c r="G123" s="27">
        <f t="shared" si="29"/>
        <v>0</v>
      </c>
      <c r="H123" s="26">
        <f>'[1]сельское хозяйство (2014-2016)'!R42</f>
        <v>0</v>
      </c>
      <c r="I123" s="26">
        <f t="shared" si="30"/>
        <v>89000</v>
      </c>
      <c r="J123" s="27">
        <f t="shared" si="31"/>
        <v>0</v>
      </c>
      <c r="K123" s="26">
        <f>'[1]сельское хозяйство (2014-2016)'!X42</f>
        <v>0</v>
      </c>
      <c r="L123" s="26">
        <f t="shared" si="32"/>
        <v>89000</v>
      </c>
      <c r="M123" s="27">
        <f t="shared" si="33"/>
        <v>0</v>
      </c>
      <c r="N123" s="26">
        <f>'[1]сельское хозяйство (2014-2016)'!AD42</f>
        <v>0</v>
      </c>
      <c r="O123" s="26">
        <f t="shared" si="34"/>
        <v>89000</v>
      </c>
      <c r="P123" s="27">
        <f t="shared" si="35"/>
        <v>0</v>
      </c>
      <c r="Q123" s="26">
        <f>'[1]сельское хозяйство (2014-2016)'!AJ42</f>
        <v>0</v>
      </c>
      <c r="R123" s="26">
        <f t="shared" si="36"/>
        <v>89000</v>
      </c>
      <c r="S123" s="27">
        <f t="shared" si="37"/>
        <v>0</v>
      </c>
      <c r="T123" s="26">
        <f>'[1]сельское хозяйство (2014-2016)'!AP42</f>
        <v>0</v>
      </c>
      <c r="U123" s="26">
        <f t="shared" si="38"/>
        <v>89000</v>
      </c>
      <c r="V123" s="27">
        <f t="shared" si="39"/>
        <v>0</v>
      </c>
      <c r="W123" s="26">
        <f>'[1]сельское хозяйство (2014-2016)'!AV42</f>
        <v>1.6</v>
      </c>
      <c r="X123" s="26">
        <f t="shared" si="40"/>
        <v>89000</v>
      </c>
      <c r="Y123" s="27">
        <f t="shared" si="41"/>
        <v>142400</v>
      </c>
      <c r="Z123" s="26">
        <f>'[1]сельское хозяйство (2014-2016)'!BB42</f>
        <v>0.4</v>
      </c>
      <c r="AA123" s="26">
        <f>C123</f>
        <v>89000</v>
      </c>
      <c r="AB123" s="27">
        <f t="shared" si="42"/>
        <v>35600</v>
      </c>
      <c r="AC123" s="26">
        <f>'[1]сельское хозяйство (2014-2016)'!BH42</f>
        <v>0</v>
      </c>
      <c r="AD123" s="26">
        <f t="shared" si="43"/>
        <v>89000</v>
      </c>
      <c r="AE123" s="27">
        <f t="shared" si="44"/>
        <v>0</v>
      </c>
      <c r="AF123" s="41">
        <f t="shared" si="45"/>
        <v>8.9</v>
      </c>
      <c r="AG123" s="42">
        <f t="shared" si="25"/>
        <v>792100</v>
      </c>
      <c r="AH123" s="43">
        <f t="shared" si="46"/>
        <v>8.9</v>
      </c>
      <c r="AI123" s="39">
        <f>[1]сравнительный!F92</f>
        <v>8.9</v>
      </c>
      <c r="AJ123" s="47">
        <f t="shared" si="26"/>
        <v>0</v>
      </c>
    </row>
    <row r="124" spans="1:36" s="3" customFormat="1" ht="30" customHeight="1" x14ac:dyDescent="0.25">
      <c r="A124" s="45" t="s">
        <v>25</v>
      </c>
      <c r="B124" s="26">
        <f>'[1]сельское хозяйство (2014-2016)'!F43</f>
        <v>0.7</v>
      </c>
      <c r="C124" s="26">
        <v>95000</v>
      </c>
      <c r="D124" s="27">
        <f>C124*B124</f>
        <v>66500</v>
      </c>
      <c r="E124" s="26">
        <f>'[1]сельское хозяйство (2014-2016)'!L43</f>
        <v>0.05</v>
      </c>
      <c r="F124" s="26">
        <f t="shared" si="28"/>
        <v>95000</v>
      </c>
      <c r="G124" s="27">
        <f t="shared" si="29"/>
        <v>4750</v>
      </c>
      <c r="H124" s="26">
        <f>'[1]сельское хозяйство (2014-2016)'!R43</f>
        <v>0.9</v>
      </c>
      <c r="I124" s="26">
        <f t="shared" si="30"/>
        <v>95000</v>
      </c>
      <c r="J124" s="27">
        <f t="shared" si="31"/>
        <v>85500</v>
      </c>
      <c r="K124" s="26">
        <f>'[1]сельское хозяйство (2014-2016)'!X43</f>
        <v>0</v>
      </c>
      <c r="L124" s="26">
        <f t="shared" si="32"/>
        <v>95000</v>
      </c>
      <c r="M124" s="27">
        <f t="shared" si="33"/>
        <v>0</v>
      </c>
      <c r="N124" s="26">
        <f>'[1]сельское хозяйство (2014-2016)'!AD43</f>
        <v>0.2</v>
      </c>
      <c r="O124" s="26">
        <f t="shared" si="34"/>
        <v>95000</v>
      </c>
      <c r="P124" s="27">
        <f t="shared" si="35"/>
        <v>19000</v>
      </c>
      <c r="Q124" s="26">
        <f>'[1]сельское хозяйство (2014-2016)'!AJ43</f>
        <v>0.05</v>
      </c>
      <c r="R124" s="26">
        <f t="shared" si="36"/>
        <v>95000</v>
      </c>
      <c r="S124" s="27">
        <f t="shared" si="37"/>
        <v>4750</v>
      </c>
      <c r="T124" s="26">
        <f>'[1]сельское хозяйство (2014-2016)'!AP43</f>
        <v>0.3</v>
      </c>
      <c r="U124" s="26">
        <f t="shared" si="38"/>
        <v>95000</v>
      </c>
      <c r="V124" s="27">
        <f t="shared" si="39"/>
        <v>28500</v>
      </c>
      <c r="W124" s="26">
        <f>'[1]сельское хозяйство (2014-2016)'!AV43</f>
        <v>0.1</v>
      </c>
      <c r="X124" s="26">
        <f t="shared" si="40"/>
        <v>95000</v>
      </c>
      <c r="Y124" s="27">
        <f t="shared" si="41"/>
        <v>9500</v>
      </c>
      <c r="Z124" s="26">
        <f>'[1]сельское хозяйство (2014-2016)'!BB43</f>
        <v>0</v>
      </c>
      <c r="AA124" s="26">
        <f t="shared" si="24"/>
        <v>95000</v>
      </c>
      <c r="AB124" s="27">
        <f t="shared" si="42"/>
        <v>0</v>
      </c>
      <c r="AC124" s="26">
        <f>'[1]сельское хозяйство (2014-2016)'!BH43</f>
        <v>0</v>
      </c>
      <c r="AD124" s="26">
        <f t="shared" si="43"/>
        <v>95000</v>
      </c>
      <c r="AE124" s="27">
        <f t="shared" si="44"/>
        <v>0</v>
      </c>
      <c r="AF124" s="41">
        <f t="shared" si="45"/>
        <v>2.2999999999999998</v>
      </c>
      <c r="AG124" s="42">
        <f t="shared" si="25"/>
        <v>218500</v>
      </c>
      <c r="AH124" s="43">
        <f t="shared" si="46"/>
        <v>2.2999999999999998</v>
      </c>
      <c r="AI124" s="39">
        <f>[1]сравнительный!F93</f>
        <v>2.2999999999999998</v>
      </c>
      <c r="AJ124" s="47">
        <f t="shared" si="26"/>
        <v>0</v>
      </c>
    </row>
    <row r="125" spans="1:36" s="3" customFormat="1" ht="16.5" customHeight="1" x14ac:dyDescent="0.25">
      <c r="A125" s="45" t="s">
        <v>33</v>
      </c>
      <c r="B125" s="26">
        <f>'[1]сельское хозяйство (2014-2016)'!F44</f>
        <v>0.8</v>
      </c>
      <c r="C125" s="26">
        <v>84000</v>
      </c>
      <c r="D125" s="27">
        <f>C125*B125</f>
        <v>67200</v>
      </c>
      <c r="E125" s="26">
        <f>'[1]сельское хозяйство (2014-2016)'!L44</f>
        <v>0.5</v>
      </c>
      <c r="F125" s="26">
        <f t="shared" si="28"/>
        <v>84000</v>
      </c>
      <c r="G125" s="27">
        <f t="shared" si="29"/>
        <v>42000</v>
      </c>
      <c r="H125" s="26">
        <f>'[1]сельское хозяйство (2014-2016)'!R44</f>
        <v>0.65</v>
      </c>
      <c r="I125" s="26">
        <f t="shared" si="30"/>
        <v>84000</v>
      </c>
      <c r="J125" s="27">
        <f t="shared" si="31"/>
        <v>54600</v>
      </c>
      <c r="K125" s="26">
        <f>'[1]сельское хозяйство (2014-2016)'!X44</f>
        <v>0.75</v>
      </c>
      <c r="L125" s="26">
        <f t="shared" si="32"/>
        <v>84000</v>
      </c>
      <c r="M125" s="27">
        <f t="shared" si="33"/>
        <v>63000</v>
      </c>
      <c r="N125" s="26">
        <f>'[1]сельское хозяйство (2014-2016)'!AD44</f>
        <v>0.82</v>
      </c>
      <c r="O125" s="26">
        <f t="shared" si="34"/>
        <v>84000</v>
      </c>
      <c r="P125" s="27">
        <f t="shared" si="35"/>
        <v>68880</v>
      </c>
      <c r="Q125" s="26">
        <f>'[1]сельское хозяйство (2014-2016)'!AJ44</f>
        <v>0.4</v>
      </c>
      <c r="R125" s="26">
        <f t="shared" si="36"/>
        <v>84000</v>
      </c>
      <c r="S125" s="27">
        <f t="shared" si="37"/>
        <v>33600</v>
      </c>
      <c r="T125" s="26">
        <f>'[1]сельское хозяйство (2014-2016)'!AP44</f>
        <v>0.56000000000000005</v>
      </c>
      <c r="U125" s="26">
        <f t="shared" si="38"/>
        <v>84000</v>
      </c>
      <c r="V125" s="27">
        <f t="shared" si="39"/>
        <v>47040.000000000007</v>
      </c>
      <c r="W125" s="26">
        <f>'[1]сельское хозяйство (2014-2016)'!AV44</f>
        <v>0.67</v>
      </c>
      <c r="X125" s="26">
        <f t="shared" si="40"/>
        <v>84000</v>
      </c>
      <c r="Y125" s="27">
        <f t="shared" si="41"/>
        <v>56280</v>
      </c>
      <c r="Z125" s="26">
        <f>'[1]сельское хозяйство (2014-2016)'!BB44</f>
        <v>0.55000000000000004</v>
      </c>
      <c r="AA125" s="26">
        <f t="shared" si="24"/>
        <v>84000</v>
      </c>
      <c r="AB125" s="27">
        <f t="shared" si="42"/>
        <v>46200.000000000007</v>
      </c>
      <c r="AC125" s="26">
        <f>'[1]сельское хозяйство (2014-2016)'!BH44</f>
        <v>0.3</v>
      </c>
      <c r="AD125" s="26">
        <f t="shared" si="43"/>
        <v>84000</v>
      </c>
      <c r="AE125" s="27">
        <f t="shared" si="44"/>
        <v>25200</v>
      </c>
      <c r="AF125" s="41">
        <f t="shared" si="45"/>
        <v>6</v>
      </c>
      <c r="AG125" s="42">
        <f t="shared" si="25"/>
        <v>504000</v>
      </c>
      <c r="AH125" s="43">
        <f t="shared" si="46"/>
        <v>6</v>
      </c>
      <c r="AI125" s="39">
        <f>[1]сравнительный!F94</f>
        <v>6</v>
      </c>
      <c r="AJ125" s="47">
        <f t="shared" si="26"/>
        <v>0</v>
      </c>
    </row>
    <row r="126" spans="1:36" s="3" customFormat="1" ht="16.5" customHeight="1" x14ac:dyDescent="0.25">
      <c r="A126" s="49" t="s">
        <v>41</v>
      </c>
      <c r="B126" s="26">
        <f>'[1]сельское хозяйство (2014-2016)'!F45</f>
        <v>3.71</v>
      </c>
      <c r="C126" s="26">
        <v>25500</v>
      </c>
      <c r="D126" s="27">
        <f t="shared" si="27"/>
        <v>94605</v>
      </c>
      <c r="E126" s="26">
        <f>'[1]сельское хозяйство (2014-2016)'!L45</f>
        <v>1.77</v>
      </c>
      <c r="F126" s="26">
        <f t="shared" si="28"/>
        <v>25500</v>
      </c>
      <c r="G126" s="27">
        <f t="shared" si="29"/>
        <v>45135</v>
      </c>
      <c r="H126" s="26">
        <f>'[1]сельское хозяйство (2014-2016)'!R45</f>
        <v>1.08</v>
      </c>
      <c r="I126" s="26">
        <f t="shared" si="30"/>
        <v>25500</v>
      </c>
      <c r="J126" s="27">
        <f t="shared" si="31"/>
        <v>27540</v>
      </c>
      <c r="K126" s="26">
        <f>'[1]сельское хозяйство (2014-2016)'!X45</f>
        <v>2.02</v>
      </c>
      <c r="L126" s="26">
        <f t="shared" si="32"/>
        <v>25500</v>
      </c>
      <c r="M126" s="27">
        <f t="shared" si="33"/>
        <v>51510</v>
      </c>
      <c r="N126" s="26">
        <f>'[1]сельское хозяйство (2014-2016)'!AD45</f>
        <v>3.976</v>
      </c>
      <c r="O126" s="26">
        <f t="shared" si="34"/>
        <v>25500</v>
      </c>
      <c r="P126" s="27">
        <f t="shared" si="35"/>
        <v>101388</v>
      </c>
      <c r="Q126" s="26">
        <f>'[1]сельское хозяйство (2014-2016)'!AJ45</f>
        <v>1.6</v>
      </c>
      <c r="R126" s="26">
        <f t="shared" si="36"/>
        <v>25500</v>
      </c>
      <c r="S126" s="27">
        <f t="shared" si="37"/>
        <v>40800</v>
      </c>
      <c r="T126" s="26">
        <f>'[1]сельское хозяйство (2014-2016)'!AP45</f>
        <v>3.44</v>
      </c>
      <c r="U126" s="26">
        <f t="shared" si="38"/>
        <v>25500</v>
      </c>
      <c r="V126" s="27">
        <f t="shared" si="39"/>
        <v>87720</v>
      </c>
      <c r="W126" s="26">
        <f>'[1]сельское хозяйство (2014-2016)'!AV45</f>
        <v>4.8000000000000007</v>
      </c>
      <c r="X126" s="26">
        <f t="shared" si="40"/>
        <v>25500</v>
      </c>
      <c r="Y126" s="27">
        <f t="shared" si="41"/>
        <v>122400.00000000001</v>
      </c>
      <c r="Z126" s="26">
        <f>'[1]сельское хозяйство (2014-2016)'!BB45</f>
        <v>7.2799999999999994</v>
      </c>
      <c r="AA126" s="26">
        <f t="shared" si="24"/>
        <v>25500</v>
      </c>
      <c r="AB126" s="27">
        <f t="shared" si="42"/>
        <v>185639.99999999997</v>
      </c>
      <c r="AC126" s="26">
        <f>'[1]сельское хозяйство (2014-2016)'!BH45</f>
        <v>0.27</v>
      </c>
      <c r="AD126" s="26">
        <f t="shared" si="43"/>
        <v>25500</v>
      </c>
      <c r="AE126" s="27">
        <f t="shared" si="44"/>
        <v>6885</v>
      </c>
      <c r="AF126" s="41">
        <f t="shared" si="45"/>
        <v>29.946000000000002</v>
      </c>
      <c r="AG126" s="42">
        <f t="shared" si="25"/>
        <v>763623</v>
      </c>
      <c r="AH126" s="43">
        <f t="shared" si="46"/>
        <v>29.946000000000002</v>
      </c>
      <c r="AI126" s="39">
        <f>[1]сравнительный!F95</f>
        <v>29.946000000000002</v>
      </c>
      <c r="AJ126" s="47">
        <f t="shared" si="26"/>
        <v>0</v>
      </c>
    </row>
    <row r="127" spans="1:36" s="3" customFormat="1" ht="16.5" customHeight="1" x14ac:dyDescent="0.25">
      <c r="A127" s="45" t="s">
        <v>24</v>
      </c>
      <c r="B127" s="26">
        <f>'[1]сельское хозяйство (2014-2016)'!F46</f>
        <v>0</v>
      </c>
      <c r="C127" s="26">
        <v>25500</v>
      </c>
      <c r="D127" s="27">
        <f t="shared" si="27"/>
        <v>0</v>
      </c>
      <c r="E127" s="26">
        <f>'[1]сельское хозяйство (2014-2016)'!L46</f>
        <v>0</v>
      </c>
      <c r="F127" s="26">
        <f t="shared" si="28"/>
        <v>25500</v>
      </c>
      <c r="G127" s="27">
        <f t="shared" si="29"/>
        <v>0</v>
      </c>
      <c r="H127" s="26">
        <f>'[1]сельское хозяйство (2014-2016)'!R46</f>
        <v>0</v>
      </c>
      <c r="I127" s="26">
        <f t="shared" si="30"/>
        <v>25500</v>
      </c>
      <c r="J127" s="27">
        <f t="shared" si="31"/>
        <v>0</v>
      </c>
      <c r="K127" s="26">
        <f>'[1]сельское хозяйство (2014-2016)'!X46</f>
        <v>0</v>
      </c>
      <c r="L127" s="26">
        <f t="shared" si="32"/>
        <v>25500</v>
      </c>
      <c r="M127" s="27">
        <f t="shared" si="33"/>
        <v>0</v>
      </c>
      <c r="N127" s="26">
        <f>'[1]сельское хозяйство (2014-2016)'!AD46</f>
        <v>0</v>
      </c>
      <c r="O127" s="26">
        <f t="shared" si="34"/>
        <v>25500</v>
      </c>
      <c r="P127" s="27">
        <f t="shared" si="35"/>
        <v>0</v>
      </c>
      <c r="Q127" s="26">
        <f>'[1]сельское хозяйство (2014-2016)'!AJ46</f>
        <v>0</v>
      </c>
      <c r="R127" s="26">
        <f t="shared" si="36"/>
        <v>25500</v>
      </c>
      <c r="S127" s="27">
        <f t="shared" si="37"/>
        <v>0</v>
      </c>
      <c r="T127" s="26">
        <f>'[1]сельское хозяйство (2014-2016)'!AP46</f>
        <v>0</v>
      </c>
      <c r="U127" s="26">
        <f t="shared" si="38"/>
        <v>25500</v>
      </c>
      <c r="V127" s="27">
        <f t="shared" si="39"/>
        <v>0</v>
      </c>
      <c r="W127" s="26">
        <f>'[1]сельское хозяйство (2014-2016)'!AV46</f>
        <v>1.7</v>
      </c>
      <c r="X127" s="26">
        <f t="shared" si="40"/>
        <v>25500</v>
      </c>
      <c r="Y127" s="27">
        <f t="shared" si="41"/>
        <v>43350</v>
      </c>
      <c r="Z127" s="26">
        <f>'[1]сельское хозяйство (2014-2016)'!BB46</f>
        <v>5.0999999999999996</v>
      </c>
      <c r="AA127" s="26">
        <f>C127</f>
        <v>25500</v>
      </c>
      <c r="AB127" s="27">
        <f t="shared" si="42"/>
        <v>130049.99999999999</v>
      </c>
      <c r="AC127" s="26">
        <f>'[1]сельское хозяйство (2014-2016)'!BH46</f>
        <v>0</v>
      </c>
      <c r="AD127" s="26">
        <f t="shared" si="43"/>
        <v>25500</v>
      </c>
      <c r="AE127" s="27">
        <f t="shared" si="44"/>
        <v>0</v>
      </c>
      <c r="AF127" s="41">
        <f t="shared" si="45"/>
        <v>6.8</v>
      </c>
      <c r="AG127" s="42">
        <f t="shared" si="25"/>
        <v>173400</v>
      </c>
      <c r="AH127" s="43">
        <f t="shared" si="46"/>
        <v>6.8</v>
      </c>
      <c r="AI127" s="39">
        <f>[1]сравнительный!F96</f>
        <v>6.8</v>
      </c>
      <c r="AJ127" s="47">
        <f t="shared" si="26"/>
        <v>0</v>
      </c>
    </row>
    <row r="128" spans="1:36" s="3" customFormat="1" ht="27.75" customHeight="1" x14ac:dyDescent="0.25">
      <c r="A128" s="45" t="s">
        <v>25</v>
      </c>
      <c r="B128" s="26">
        <f>'[1]сельское хозяйство (2014-2016)'!F47</f>
        <v>2.6</v>
      </c>
      <c r="C128" s="26">
        <v>28000</v>
      </c>
      <c r="D128" s="27">
        <f t="shared" si="27"/>
        <v>72800</v>
      </c>
      <c r="E128" s="26">
        <f>'[1]сельское хозяйство (2014-2016)'!L47</f>
        <v>0.3</v>
      </c>
      <c r="F128" s="26">
        <f t="shared" si="28"/>
        <v>28000</v>
      </c>
      <c r="G128" s="27">
        <f t="shared" si="29"/>
        <v>8400</v>
      </c>
      <c r="H128" s="26">
        <f>'[1]сельское хозяйство (2014-2016)'!R47</f>
        <v>0</v>
      </c>
      <c r="I128" s="26">
        <f t="shared" si="30"/>
        <v>28000</v>
      </c>
      <c r="J128" s="27">
        <f t="shared" si="31"/>
        <v>0</v>
      </c>
      <c r="K128" s="26">
        <f>'[1]сельское хозяйство (2014-2016)'!X47</f>
        <v>0</v>
      </c>
      <c r="L128" s="26">
        <f t="shared" si="32"/>
        <v>28000</v>
      </c>
      <c r="M128" s="27">
        <f t="shared" si="33"/>
        <v>0</v>
      </c>
      <c r="N128" s="26">
        <f>'[1]сельское хозяйство (2014-2016)'!AD47</f>
        <v>1.6</v>
      </c>
      <c r="O128" s="26">
        <f t="shared" si="34"/>
        <v>28000</v>
      </c>
      <c r="P128" s="27">
        <f t="shared" si="35"/>
        <v>44800</v>
      </c>
      <c r="Q128" s="26">
        <f>'[1]сельское хозяйство (2014-2016)'!AJ47</f>
        <v>0.1</v>
      </c>
      <c r="R128" s="26">
        <f t="shared" si="36"/>
        <v>28000</v>
      </c>
      <c r="S128" s="27">
        <f t="shared" si="37"/>
        <v>2800</v>
      </c>
      <c r="T128" s="26">
        <f>'[1]сельское хозяйство (2014-2016)'!AP47</f>
        <v>1.7</v>
      </c>
      <c r="U128" s="26">
        <f t="shared" si="38"/>
        <v>28000</v>
      </c>
      <c r="V128" s="27">
        <f t="shared" si="39"/>
        <v>47600</v>
      </c>
      <c r="W128" s="26">
        <f>'[1]сельское хозяйство (2014-2016)'!AV47</f>
        <v>0.4</v>
      </c>
      <c r="X128" s="26">
        <f t="shared" si="40"/>
        <v>28000</v>
      </c>
      <c r="Y128" s="27">
        <f t="shared" si="41"/>
        <v>11200</v>
      </c>
      <c r="Z128" s="26">
        <f>'[1]сельское хозяйство (2014-2016)'!BB47</f>
        <v>0</v>
      </c>
      <c r="AA128" s="26">
        <f t="shared" si="24"/>
        <v>28000</v>
      </c>
      <c r="AB128" s="27">
        <f t="shared" si="42"/>
        <v>0</v>
      </c>
      <c r="AC128" s="26">
        <f>'[1]сельское хозяйство (2014-2016)'!BH47</f>
        <v>0</v>
      </c>
      <c r="AD128" s="26">
        <f t="shared" si="43"/>
        <v>28000</v>
      </c>
      <c r="AE128" s="27">
        <f t="shared" si="44"/>
        <v>0</v>
      </c>
      <c r="AF128" s="41">
        <f t="shared" si="45"/>
        <v>6.7</v>
      </c>
      <c r="AG128" s="42">
        <f t="shared" si="25"/>
        <v>187600</v>
      </c>
      <c r="AH128" s="43">
        <f t="shared" si="46"/>
        <v>6.7</v>
      </c>
      <c r="AI128" s="39">
        <f>[1]сравнительный!F97</f>
        <v>6.7</v>
      </c>
      <c r="AJ128" s="47">
        <f t="shared" si="26"/>
        <v>0</v>
      </c>
    </row>
    <row r="129" spans="1:36" s="3" customFormat="1" ht="16.5" customHeight="1" x14ac:dyDescent="0.25">
      <c r="A129" s="45" t="s">
        <v>33</v>
      </c>
      <c r="B129" s="26">
        <f>'[1]сельское хозяйство (2014-2016)'!F48</f>
        <v>1.1100000000000001</v>
      </c>
      <c r="C129" s="26">
        <v>25500</v>
      </c>
      <c r="D129" s="27">
        <f t="shared" si="27"/>
        <v>28305.000000000004</v>
      </c>
      <c r="E129" s="26">
        <f>'[1]сельское хозяйство (2014-2016)'!L48</f>
        <v>1.47</v>
      </c>
      <c r="F129" s="26">
        <f t="shared" si="28"/>
        <v>25500</v>
      </c>
      <c r="G129" s="27">
        <f t="shared" si="29"/>
        <v>37485</v>
      </c>
      <c r="H129" s="26">
        <f>'[1]сельское хозяйство (2014-2016)'!R48</f>
        <v>1.08</v>
      </c>
      <c r="I129" s="26">
        <f t="shared" si="30"/>
        <v>25500</v>
      </c>
      <c r="J129" s="27">
        <f t="shared" si="31"/>
        <v>27540</v>
      </c>
      <c r="K129" s="26">
        <f>'[1]сельское хозяйство (2014-2016)'!X48</f>
        <v>2.02</v>
      </c>
      <c r="L129" s="26">
        <f t="shared" si="32"/>
        <v>25500</v>
      </c>
      <c r="M129" s="27">
        <f t="shared" si="33"/>
        <v>51510</v>
      </c>
      <c r="N129" s="26">
        <f>'[1]сельское хозяйство (2014-2016)'!AD48</f>
        <v>2.3759999999999999</v>
      </c>
      <c r="O129" s="26">
        <f t="shared" si="34"/>
        <v>25500</v>
      </c>
      <c r="P129" s="27">
        <f t="shared" si="35"/>
        <v>60588</v>
      </c>
      <c r="Q129" s="26">
        <f>'[1]сельское хозяйство (2014-2016)'!AJ48</f>
        <v>1.5</v>
      </c>
      <c r="R129" s="26">
        <f t="shared" si="36"/>
        <v>25500</v>
      </c>
      <c r="S129" s="27">
        <f t="shared" si="37"/>
        <v>38250</v>
      </c>
      <c r="T129" s="26">
        <f>'[1]сельское хозяйство (2014-2016)'!AP48</f>
        <v>1.74</v>
      </c>
      <c r="U129" s="26">
        <f t="shared" si="38"/>
        <v>25500</v>
      </c>
      <c r="V129" s="27">
        <f t="shared" si="39"/>
        <v>44370</v>
      </c>
      <c r="W129" s="26">
        <f>'[1]сельское хозяйство (2014-2016)'!AV48</f>
        <v>2.7</v>
      </c>
      <c r="X129" s="26">
        <f t="shared" si="40"/>
        <v>25500</v>
      </c>
      <c r="Y129" s="27">
        <f t="shared" si="41"/>
        <v>68850</v>
      </c>
      <c r="Z129" s="26">
        <f>'[1]сельское хозяйство (2014-2016)'!BB48</f>
        <v>2.1800000000000002</v>
      </c>
      <c r="AA129" s="26">
        <f t="shared" si="24"/>
        <v>25500</v>
      </c>
      <c r="AB129" s="27">
        <f t="shared" si="42"/>
        <v>55590.000000000007</v>
      </c>
      <c r="AC129" s="26">
        <f>'[1]сельское хозяйство (2014-2016)'!BH48</f>
        <v>0.27</v>
      </c>
      <c r="AD129" s="26">
        <f t="shared" si="43"/>
        <v>25500</v>
      </c>
      <c r="AE129" s="27">
        <f t="shared" si="44"/>
        <v>6885</v>
      </c>
      <c r="AF129" s="41">
        <f t="shared" si="45"/>
        <v>16.445999999999998</v>
      </c>
      <c r="AG129" s="42">
        <f t="shared" si="25"/>
        <v>419373</v>
      </c>
      <c r="AH129" s="43">
        <f t="shared" si="46"/>
        <v>16.445999999999998</v>
      </c>
      <c r="AI129" s="39">
        <f>[1]сравнительный!F98</f>
        <v>16.446000000000002</v>
      </c>
      <c r="AJ129" s="47">
        <f t="shared" si="26"/>
        <v>0</v>
      </c>
    </row>
    <row r="130" spans="1:36" s="3" customFormat="1" ht="16.5" customHeight="1" x14ac:dyDescent="0.25">
      <c r="A130" s="49" t="s">
        <v>42</v>
      </c>
      <c r="B130" s="26">
        <f>'[1]сельское хозяйство (2014-2016)'!F49</f>
        <v>1100</v>
      </c>
      <c r="C130" s="60">
        <v>5</v>
      </c>
      <c r="D130" s="27">
        <f t="shared" si="27"/>
        <v>5500</v>
      </c>
      <c r="E130" s="26">
        <f>'[1]сельское хозяйство (2014-2016)'!L49</f>
        <v>4300</v>
      </c>
      <c r="F130" s="26">
        <f t="shared" si="28"/>
        <v>5</v>
      </c>
      <c r="G130" s="27">
        <f t="shared" si="29"/>
        <v>21500</v>
      </c>
      <c r="H130" s="26">
        <f>'[1]сельское хозяйство (2014-2016)'!R49</f>
        <v>5700</v>
      </c>
      <c r="I130" s="26">
        <f t="shared" si="30"/>
        <v>5</v>
      </c>
      <c r="J130" s="27">
        <f t="shared" si="31"/>
        <v>28500</v>
      </c>
      <c r="K130" s="26">
        <f>'[1]сельское хозяйство (2014-2016)'!X49</f>
        <v>3650</v>
      </c>
      <c r="L130" s="26">
        <f t="shared" si="32"/>
        <v>5</v>
      </c>
      <c r="M130" s="27">
        <f t="shared" si="33"/>
        <v>18250</v>
      </c>
      <c r="N130" s="26">
        <f>'[1]сельское хозяйство (2014-2016)'!AD49</f>
        <v>3050</v>
      </c>
      <c r="O130" s="26">
        <f t="shared" si="34"/>
        <v>5</v>
      </c>
      <c r="P130" s="27">
        <f t="shared" si="35"/>
        <v>15250</v>
      </c>
      <c r="Q130" s="26">
        <f>'[1]сельское хозяйство (2014-2016)'!AJ49</f>
        <v>1750</v>
      </c>
      <c r="R130" s="26">
        <f t="shared" si="36"/>
        <v>5</v>
      </c>
      <c r="S130" s="27">
        <f t="shared" si="37"/>
        <v>8750</v>
      </c>
      <c r="T130" s="26">
        <f>'[1]сельское хозяйство (2014-2016)'!AP49</f>
        <v>1650</v>
      </c>
      <c r="U130" s="26">
        <f t="shared" si="38"/>
        <v>5</v>
      </c>
      <c r="V130" s="27">
        <f t="shared" si="39"/>
        <v>8250</v>
      </c>
      <c r="W130" s="26">
        <f>'[1]сельское хозяйство (2014-2016)'!AV49</f>
        <v>2600</v>
      </c>
      <c r="X130" s="26">
        <f t="shared" si="40"/>
        <v>5</v>
      </c>
      <c r="Y130" s="27">
        <f t="shared" si="41"/>
        <v>13000</v>
      </c>
      <c r="Z130" s="26">
        <f>'[1]сельское хозяйство (2014-2016)'!BB49</f>
        <v>1000</v>
      </c>
      <c r="AA130" s="26">
        <f t="shared" si="24"/>
        <v>5</v>
      </c>
      <c r="AB130" s="27">
        <f t="shared" si="42"/>
        <v>5000</v>
      </c>
      <c r="AC130" s="26">
        <f>'[1]сельское хозяйство (2014-2016)'!BH49</f>
        <v>1100</v>
      </c>
      <c r="AD130" s="26">
        <f t="shared" si="43"/>
        <v>5</v>
      </c>
      <c r="AE130" s="27">
        <f t="shared" si="44"/>
        <v>5500</v>
      </c>
      <c r="AF130" s="41">
        <f t="shared" si="45"/>
        <v>25900</v>
      </c>
      <c r="AG130" s="42">
        <f t="shared" si="25"/>
        <v>129500</v>
      </c>
      <c r="AH130" s="43">
        <f t="shared" si="46"/>
        <v>25900</v>
      </c>
      <c r="AI130" s="39">
        <f>[1]сравнительный!F99</f>
        <v>25900</v>
      </c>
      <c r="AJ130" s="47">
        <f t="shared" si="26"/>
        <v>0</v>
      </c>
    </row>
    <row r="131" spans="1:36" s="3" customFormat="1" ht="16.5" customHeight="1" x14ac:dyDescent="0.25">
      <c r="A131" s="45" t="s">
        <v>24</v>
      </c>
      <c r="B131" s="26">
        <f>'[1]сельское хозяйство (2014-2016)'!F50</f>
        <v>0</v>
      </c>
      <c r="C131" s="60">
        <v>5</v>
      </c>
      <c r="D131" s="27">
        <f t="shared" si="27"/>
        <v>0</v>
      </c>
      <c r="E131" s="26">
        <f>'[1]сельское хозяйство (2014-2016)'!L50</f>
        <v>0</v>
      </c>
      <c r="F131" s="26">
        <f t="shared" si="28"/>
        <v>5</v>
      </c>
      <c r="G131" s="27">
        <f t="shared" si="29"/>
        <v>0</v>
      </c>
      <c r="H131" s="26">
        <f>'[1]сельское хозяйство (2014-2016)'!R50</f>
        <v>0</v>
      </c>
      <c r="I131" s="26">
        <f t="shared" si="30"/>
        <v>5</v>
      </c>
      <c r="J131" s="27">
        <f t="shared" si="31"/>
        <v>0</v>
      </c>
      <c r="K131" s="26">
        <f>'[1]сельское хозяйство (2014-2016)'!X50</f>
        <v>0</v>
      </c>
      <c r="L131" s="26">
        <f t="shared" si="32"/>
        <v>5</v>
      </c>
      <c r="M131" s="27">
        <f t="shared" si="33"/>
        <v>0</v>
      </c>
      <c r="N131" s="26">
        <f>'[1]сельское хозяйство (2014-2016)'!AD50</f>
        <v>0</v>
      </c>
      <c r="O131" s="26">
        <f t="shared" si="34"/>
        <v>5</v>
      </c>
      <c r="P131" s="27">
        <f t="shared" si="35"/>
        <v>0</v>
      </c>
      <c r="Q131" s="26">
        <f>'[1]сельское хозяйство (2014-2016)'!AJ50</f>
        <v>0</v>
      </c>
      <c r="R131" s="26">
        <f t="shared" si="36"/>
        <v>5</v>
      </c>
      <c r="S131" s="27">
        <f t="shared" si="37"/>
        <v>0</v>
      </c>
      <c r="T131" s="26">
        <f>'[1]сельское хозяйство (2014-2016)'!AP50</f>
        <v>0</v>
      </c>
      <c r="U131" s="26">
        <f t="shared" si="38"/>
        <v>5</v>
      </c>
      <c r="V131" s="27">
        <f t="shared" si="39"/>
        <v>0</v>
      </c>
      <c r="W131" s="26">
        <f>'[1]сельское хозяйство (2014-2016)'!AV50</f>
        <v>0</v>
      </c>
      <c r="X131" s="26">
        <f t="shared" si="40"/>
        <v>5</v>
      </c>
      <c r="Y131" s="27">
        <f t="shared" si="41"/>
        <v>0</v>
      </c>
      <c r="Z131" s="26">
        <f>'[1]сельское хозяйство (2014-2016)'!BB50</f>
        <v>0</v>
      </c>
      <c r="AA131" s="26">
        <f>C131</f>
        <v>5</v>
      </c>
      <c r="AB131" s="27">
        <f t="shared" si="42"/>
        <v>0</v>
      </c>
      <c r="AC131" s="26">
        <f>'[1]сельское хозяйство (2014-2016)'!BH50</f>
        <v>0</v>
      </c>
      <c r="AD131" s="26">
        <f t="shared" si="43"/>
        <v>5</v>
      </c>
      <c r="AE131" s="27">
        <f t="shared" si="44"/>
        <v>0</v>
      </c>
      <c r="AF131" s="41">
        <f t="shared" si="45"/>
        <v>0</v>
      </c>
      <c r="AG131" s="42">
        <f t="shared" si="25"/>
        <v>0</v>
      </c>
      <c r="AH131" s="43">
        <f t="shared" si="46"/>
        <v>0</v>
      </c>
      <c r="AI131" s="39">
        <f>[1]сравнительный!F100</f>
        <v>0</v>
      </c>
      <c r="AJ131" s="47">
        <f t="shared" si="26"/>
        <v>0</v>
      </c>
    </row>
    <row r="132" spans="1:36" s="3" customFormat="1" ht="29.25" customHeight="1" x14ac:dyDescent="0.25">
      <c r="A132" s="45" t="s">
        <v>25</v>
      </c>
      <c r="B132" s="26">
        <f>'[1]сельское хозяйство (2014-2016)'!F51</f>
        <v>0</v>
      </c>
      <c r="C132" s="60">
        <v>5</v>
      </c>
      <c r="D132" s="27">
        <f t="shared" si="27"/>
        <v>0</v>
      </c>
      <c r="E132" s="26">
        <f>'[1]сельское хозяйство (2014-2016)'!L51</f>
        <v>0</v>
      </c>
      <c r="F132" s="26">
        <f t="shared" si="28"/>
        <v>5</v>
      </c>
      <c r="G132" s="27">
        <f t="shared" si="29"/>
        <v>0</v>
      </c>
      <c r="H132" s="26">
        <f>'[1]сельское хозяйство (2014-2016)'!R51</f>
        <v>1900</v>
      </c>
      <c r="I132" s="26">
        <f t="shared" si="30"/>
        <v>5</v>
      </c>
      <c r="J132" s="27">
        <f t="shared" si="31"/>
        <v>9500</v>
      </c>
      <c r="K132" s="26">
        <f>'[1]сельское хозяйство (2014-2016)'!X51</f>
        <v>0</v>
      </c>
      <c r="L132" s="26">
        <f t="shared" si="32"/>
        <v>5</v>
      </c>
      <c r="M132" s="27">
        <f t="shared" si="33"/>
        <v>0</v>
      </c>
      <c r="N132" s="26">
        <f>'[1]сельское хозяйство (2014-2016)'!AD51</f>
        <v>0</v>
      </c>
      <c r="O132" s="26">
        <f t="shared" si="34"/>
        <v>5</v>
      </c>
      <c r="P132" s="27">
        <f t="shared" si="35"/>
        <v>0</v>
      </c>
      <c r="Q132" s="26">
        <f>'[1]сельское хозяйство (2014-2016)'!AJ51</f>
        <v>0</v>
      </c>
      <c r="R132" s="26">
        <f t="shared" si="36"/>
        <v>5</v>
      </c>
      <c r="S132" s="27">
        <f t="shared" si="37"/>
        <v>0</v>
      </c>
      <c r="T132" s="26">
        <f>'[1]сельское хозяйство (2014-2016)'!AP51</f>
        <v>0</v>
      </c>
      <c r="U132" s="26">
        <f t="shared" si="38"/>
        <v>5</v>
      </c>
      <c r="V132" s="27">
        <f t="shared" si="39"/>
        <v>0</v>
      </c>
      <c r="W132" s="26">
        <f>'[1]сельское хозяйство (2014-2016)'!AV51</f>
        <v>0</v>
      </c>
      <c r="X132" s="26">
        <f t="shared" si="40"/>
        <v>5</v>
      </c>
      <c r="Y132" s="27">
        <f t="shared" si="41"/>
        <v>0</v>
      </c>
      <c r="Z132" s="26">
        <f>'[1]сельское хозяйство (2014-2016)'!BB51</f>
        <v>0</v>
      </c>
      <c r="AA132" s="26">
        <f t="shared" si="24"/>
        <v>5</v>
      </c>
      <c r="AB132" s="27">
        <f t="shared" si="42"/>
        <v>0</v>
      </c>
      <c r="AC132" s="26">
        <f>'[1]сельское хозяйство (2014-2016)'!BH51</f>
        <v>0</v>
      </c>
      <c r="AD132" s="26">
        <f t="shared" si="43"/>
        <v>5</v>
      </c>
      <c r="AE132" s="27">
        <f t="shared" si="44"/>
        <v>0</v>
      </c>
      <c r="AF132" s="41">
        <f t="shared" si="45"/>
        <v>1900</v>
      </c>
      <c r="AG132" s="42">
        <f t="shared" si="25"/>
        <v>9500</v>
      </c>
      <c r="AH132" s="43">
        <f t="shared" si="46"/>
        <v>1900</v>
      </c>
      <c r="AI132" s="39">
        <f>[1]сравнительный!F101</f>
        <v>1900</v>
      </c>
      <c r="AJ132" s="47">
        <f t="shared" si="26"/>
        <v>0</v>
      </c>
    </row>
    <row r="133" spans="1:36" s="3" customFormat="1" ht="16.5" customHeight="1" x14ac:dyDescent="0.25">
      <c r="A133" s="45" t="s">
        <v>33</v>
      </c>
      <c r="B133" s="26">
        <f>'[1]сельское хозяйство (2014-2016)'!F52</f>
        <v>1100</v>
      </c>
      <c r="C133" s="60">
        <v>5</v>
      </c>
      <c r="D133" s="27">
        <f t="shared" si="27"/>
        <v>5500</v>
      </c>
      <c r="E133" s="26">
        <f>'[1]сельское хозяйство (2014-2016)'!L52</f>
        <v>4300</v>
      </c>
      <c r="F133" s="26">
        <f t="shared" si="28"/>
        <v>5</v>
      </c>
      <c r="G133" s="27">
        <f t="shared" si="29"/>
        <v>21500</v>
      </c>
      <c r="H133" s="26">
        <f>'[1]сельское хозяйство (2014-2016)'!R52</f>
        <v>3800</v>
      </c>
      <c r="I133" s="26">
        <f t="shared" si="30"/>
        <v>5</v>
      </c>
      <c r="J133" s="27">
        <f t="shared" si="31"/>
        <v>19000</v>
      </c>
      <c r="K133" s="26">
        <f>'[1]сельское хозяйство (2014-2016)'!X52</f>
        <v>3650</v>
      </c>
      <c r="L133" s="26">
        <f t="shared" si="32"/>
        <v>5</v>
      </c>
      <c r="M133" s="27">
        <f t="shared" si="33"/>
        <v>18250</v>
      </c>
      <c r="N133" s="26">
        <f>'[1]сельское хозяйство (2014-2016)'!AD52</f>
        <v>3050</v>
      </c>
      <c r="O133" s="26">
        <f t="shared" si="34"/>
        <v>5</v>
      </c>
      <c r="P133" s="27">
        <f t="shared" si="35"/>
        <v>15250</v>
      </c>
      <c r="Q133" s="26">
        <f>'[1]сельское хозяйство (2014-2016)'!AJ52</f>
        <v>1750</v>
      </c>
      <c r="R133" s="26">
        <f t="shared" si="36"/>
        <v>5</v>
      </c>
      <c r="S133" s="27">
        <f t="shared" si="37"/>
        <v>8750</v>
      </c>
      <c r="T133" s="26">
        <f>'[1]сельское хозяйство (2014-2016)'!AP52</f>
        <v>1650</v>
      </c>
      <c r="U133" s="26">
        <f t="shared" si="38"/>
        <v>5</v>
      </c>
      <c r="V133" s="27">
        <f t="shared" si="39"/>
        <v>8250</v>
      </c>
      <c r="W133" s="26">
        <f>'[1]сельское хозяйство (2014-2016)'!AV52</f>
        <v>2600</v>
      </c>
      <c r="X133" s="26">
        <f t="shared" si="40"/>
        <v>5</v>
      </c>
      <c r="Y133" s="27">
        <f t="shared" si="41"/>
        <v>13000</v>
      </c>
      <c r="Z133" s="26">
        <f>'[1]сельское хозяйство (2014-2016)'!BB52</f>
        <v>1000</v>
      </c>
      <c r="AA133" s="26">
        <f t="shared" si="24"/>
        <v>5</v>
      </c>
      <c r="AB133" s="27">
        <f t="shared" si="42"/>
        <v>5000</v>
      </c>
      <c r="AC133" s="26">
        <f>'[1]сельское хозяйство (2014-2016)'!BH52</f>
        <v>1100</v>
      </c>
      <c r="AD133" s="26">
        <f t="shared" si="43"/>
        <v>5</v>
      </c>
      <c r="AE133" s="27">
        <f t="shared" si="44"/>
        <v>5500</v>
      </c>
      <c r="AF133" s="41">
        <f t="shared" si="45"/>
        <v>24000</v>
      </c>
      <c r="AG133" s="42">
        <f t="shared" si="25"/>
        <v>120000</v>
      </c>
      <c r="AH133" s="43">
        <f t="shared" si="46"/>
        <v>24000</v>
      </c>
      <c r="AI133" s="39">
        <f>[1]сравнительный!F102</f>
        <v>24000</v>
      </c>
      <c r="AJ133" s="47">
        <f t="shared" si="26"/>
        <v>0</v>
      </c>
    </row>
    <row r="134" spans="1:36" s="3" customFormat="1" ht="27.75" customHeight="1" x14ac:dyDescent="0.25">
      <c r="A134" s="40" t="s">
        <v>43</v>
      </c>
      <c r="B134" s="26">
        <f>'[1]сельское хозяйство (2014-2016)'!F53</f>
        <v>0.05</v>
      </c>
      <c r="C134" s="26">
        <v>110000</v>
      </c>
      <c r="D134" s="27">
        <f t="shared" si="27"/>
        <v>5500</v>
      </c>
      <c r="E134" s="26">
        <f>'[1]сельское хозяйство (2014-2016)'!L53</f>
        <v>0.47699999999999998</v>
      </c>
      <c r="F134" s="26">
        <f t="shared" si="28"/>
        <v>110000</v>
      </c>
      <c r="G134" s="27">
        <f t="shared" si="29"/>
        <v>52470</v>
      </c>
      <c r="H134" s="26">
        <f>'[1]сельское хозяйство (2014-2016)'!R53</f>
        <v>0.223</v>
      </c>
      <c r="I134" s="26">
        <f t="shared" si="30"/>
        <v>110000</v>
      </c>
      <c r="J134" s="27">
        <f t="shared" si="31"/>
        <v>24530</v>
      </c>
      <c r="K134" s="26">
        <f>'[1]сельское хозяйство (2014-2016)'!X53</f>
        <v>0.02</v>
      </c>
      <c r="L134" s="26">
        <f t="shared" si="32"/>
        <v>110000</v>
      </c>
      <c r="M134" s="27">
        <f t="shared" si="33"/>
        <v>2200</v>
      </c>
      <c r="N134" s="26">
        <f>'[1]сельское хозяйство (2014-2016)'!AD53</f>
        <v>0.1</v>
      </c>
      <c r="O134" s="26">
        <f t="shared" si="34"/>
        <v>110000</v>
      </c>
      <c r="P134" s="27">
        <f t="shared" si="35"/>
        <v>11000</v>
      </c>
      <c r="Q134" s="26">
        <f>'[1]сельское хозяйство (2014-2016)'!AJ53</f>
        <v>0</v>
      </c>
      <c r="R134" s="26">
        <f t="shared" si="36"/>
        <v>110000</v>
      </c>
      <c r="S134" s="27">
        <f t="shared" si="37"/>
        <v>0</v>
      </c>
      <c r="T134" s="26">
        <f>'[1]сельское хозяйство (2014-2016)'!AP53</f>
        <v>0</v>
      </c>
      <c r="U134" s="26">
        <f t="shared" si="38"/>
        <v>110000</v>
      </c>
      <c r="V134" s="27">
        <f t="shared" si="39"/>
        <v>0</v>
      </c>
      <c r="W134" s="26">
        <f>'[1]сельское хозяйство (2014-2016)'!AV53</f>
        <v>1.4999999999999999E-2</v>
      </c>
      <c r="X134" s="26">
        <f t="shared" si="40"/>
        <v>110000</v>
      </c>
      <c r="Y134" s="27">
        <f t="shared" si="41"/>
        <v>1650</v>
      </c>
      <c r="Z134" s="26">
        <f>'[1]сельское хозяйство (2014-2016)'!BB53</f>
        <v>0</v>
      </c>
      <c r="AA134" s="26">
        <f t="shared" si="24"/>
        <v>110000</v>
      </c>
      <c r="AB134" s="27">
        <f t="shared" si="42"/>
        <v>0</v>
      </c>
      <c r="AC134" s="26">
        <f>'[1]сельское хозяйство (2014-2016)'!BH53</f>
        <v>0.02</v>
      </c>
      <c r="AD134" s="26">
        <f t="shared" si="43"/>
        <v>110000</v>
      </c>
      <c r="AE134" s="27">
        <f t="shared" si="44"/>
        <v>2200</v>
      </c>
      <c r="AF134" s="41">
        <f t="shared" si="45"/>
        <v>0.90500000000000003</v>
      </c>
      <c r="AG134" s="42">
        <f t="shared" si="25"/>
        <v>99550</v>
      </c>
      <c r="AH134" s="61">
        <f t="shared" si="46"/>
        <v>0.90500000000000003</v>
      </c>
      <c r="AI134" s="62">
        <f>[1]сравнительный!F103</f>
        <v>0.90500000000000003</v>
      </c>
      <c r="AJ134" s="47">
        <f t="shared" si="26"/>
        <v>0</v>
      </c>
    </row>
    <row r="135" spans="1:36" s="3" customFormat="1" ht="16.5" customHeight="1" x14ac:dyDescent="0.25">
      <c r="A135" s="45" t="s">
        <v>24</v>
      </c>
      <c r="B135" s="26">
        <f>'[1]сельское хозяйство (2014-2016)'!F54</f>
        <v>0</v>
      </c>
      <c r="C135" s="26">
        <v>110000</v>
      </c>
      <c r="D135" s="27">
        <f t="shared" si="27"/>
        <v>0</v>
      </c>
      <c r="E135" s="26">
        <f>'[1]сельское хозяйство (2014-2016)'!L54</f>
        <v>0.47699999999999998</v>
      </c>
      <c r="F135" s="26">
        <f t="shared" si="28"/>
        <v>110000</v>
      </c>
      <c r="G135" s="27">
        <f t="shared" si="29"/>
        <v>52470</v>
      </c>
      <c r="H135" s="26">
        <f>'[1]сельское хозяйство (2014-2016)'!R54</f>
        <v>0.223</v>
      </c>
      <c r="I135" s="26">
        <f t="shared" si="30"/>
        <v>110000</v>
      </c>
      <c r="J135" s="27">
        <f t="shared" si="31"/>
        <v>24530</v>
      </c>
      <c r="K135" s="26">
        <f>'[1]сельское хозяйство (2014-2016)'!X54</f>
        <v>0</v>
      </c>
      <c r="L135" s="26">
        <f t="shared" si="32"/>
        <v>110000</v>
      </c>
      <c r="M135" s="27">
        <f t="shared" si="33"/>
        <v>0</v>
      </c>
      <c r="N135" s="26">
        <f>'[1]сельское хозяйство (2014-2016)'!AD54</f>
        <v>0</v>
      </c>
      <c r="O135" s="26">
        <f t="shared" si="34"/>
        <v>110000</v>
      </c>
      <c r="P135" s="27">
        <f t="shared" si="35"/>
        <v>0</v>
      </c>
      <c r="Q135" s="26">
        <f>'[1]сельское хозяйство (2014-2016)'!AJ54</f>
        <v>0</v>
      </c>
      <c r="R135" s="26">
        <f t="shared" si="36"/>
        <v>110000</v>
      </c>
      <c r="S135" s="27">
        <f t="shared" si="37"/>
        <v>0</v>
      </c>
      <c r="T135" s="26">
        <f>'[1]сельское хозяйство (2014-2016)'!AP54</f>
        <v>0</v>
      </c>
      <c r="U135" s="26">
        <f t="shared" si="38"/>
        <v>110000</v>
      </c>
      <c r="V135" s="27">
        <f t="shared" si="39"/>
        <v>0</v>
      </c>
      <c r="W135" s="26">
        <f>'[1]сельское хозяйство (2014-2016)'!AV54</f>
        <v>1.4999999999999999E-2</v>
      </c>
      <c r="X135" s="26">
        <f t="shared" si="40"/>
        <v>110000</v>
      </c>
      <c r="Y135" s="27">
        <f t="shared" si="41"/>
        <v>1650</v>
      </c>
      <c r="Z135" s="26">
        <f>'[1]сельское хозяйство (2014-2016)'!BB54</f>
        <v>0</v>
      </c>
      <c r="AA135" s="26">
        <f>C135</f>
        <v>110000</v>
      </c>
      <c r="AB135" s="27">
        <f t="shared" si="42"/>
        <v>0</v>
      </c>
      <c r="AC135" s="26">
        <f>'[1]сельское хозяйство (2014-2016)'!BH54</f>
        <v>0</v>
      </c>
      <c r="AD135" s="26">
        <f t="shared" si="43"/>
        <v>110000</v>
      </c>
      <c r="AE135" s="27">
        <f t="shared" si="44"/>
        <v>0</v>
      </c>
      <c r="AF135" s="41">
        <f t="shared" si="45"/>
        <v>0.71499999999999997</v>
      </c>
      <c r="AG135" s="42">
        <f t="shared" si="25"/>
        <v>78650</v>
      </c>
      <c r="AH135" s="61">
        <f t="shared" si="46"/>
        <v>0.71499999999999997</v>
      </c>
      <c r="AI135" s="62">
        <f>[1]сравнительный!F104</f>
        <v>0.71499999999999997</v>
      </c>
      <c r="AJ135" s="47">
        <f t="shared" si="26"/>
        <v>0</v>
      </c>
    </row>
    <row r="136" spans="1:36" s="3" customFormat="1" ht="31.5" customHeight="1" x14ac:dyDescent="0.25">
      <c r="A136" s="45" t="s">
        <v>25</v>
      </c>
      <c r="B136" s="26">
        <f>'[1]сельское хозяйство (2014-2016)'!F55</f>
        <v>0.05</v>
      </c>
      <c r="C136" s="26">
        <v>110000</v>
      </c>
      <c r="D136" s="27">
        <f t="shared" si="27"/>
        <v>5500</v>
      </c>
      <c r="E136" s="26">
        <f>'[1]сельское хозяйство (2014-2016)'!L55</f>
        <v>0</v>
      </c>
      <c r="F136" s="26">
        <f t="shared" si="28"/>
        <v>110000</v>
      </c>
      <c r="G136" s="27">
        <f t="shared" si="29"/>
        <v>0</v>
      </c>
      <c r="H136" s="26">
        <f>'[1]сельское хозяйство (2014-2016)'!R55</f>
        <v>0</v>
      </c>
      <c r="I136" s="26">
        <f t="shared" si="30"/>
        <v>110000</v>
      </c>
      <c r="J136" s="27">
        <f t="shared" si="31"/>
        <v>0</v>
      </c>
      <c r="K136" s="26">
        <f>'[1]сельское хозяйство (2014-2016)'!X55</f>
        <v>0.02</v>
      </c>
      <c r="L136" s="26">
        <f t="shared" si="32"/>
        <v>110000</v>
      </c>
      <c r="M136" s="27">
        <f t="shared" si="33"/>
        <v>2200</v>
      </c>
      <c r="N136" s="26">
        <f>'[1]сельское хозяйство (2014-2016)'!AD55</f>
        <v>0.1</v>
      </c>
      <c r="O136" s="26">
        <f t="shared" si="34"/>
        <v>110000</v>
      </c>
      <c r="P136" s="27">
        <f t="shared" si="35"/>
        <v>11000</v>
      </c>
      <c r="Q136" s="26">
        <f>'[1]сельское хозяйство (2014-2016)'!AJ55</f>
        <v>0</v>
      </c>
      <c r="R136" s="26">
        <f t="shared" si="36"/>
        <v>110000</v>
      </c>
      <c r="S136" s="27">
        <f t="shared" si="37"/>
        <v>0</v>
      </c>
      <c r="T136" s="26">
        <f>'[1]сельское хозяйство (2014-2016)'!AP55</f>
        <v>0</v>
      </c>
      <c r="U136" s="26">
        <f t="shared" si="38"/>
        <v>110000</v>
      </c>
      <c r="V136" s="27">
        <f t="shared" si="39"/>
        <v>0</v>
      </c>
      <c r="W136" s="26">
        <f>'[1]сельское хозяйство (2014-2016)'!AV55</f>
        <v>0</v>
      </c>
      <c r="X136" s="26">
        <f t="shared" si="40"/>
        <v>110000</v>
      </c>
      <c r="Y136" s="27">
        <f t="shared" si="41"/>
        <v>0</v>
      </c>
      <c r="Z136" s="26">
        <f>'[1]сельское хозяйство (2014-2016)'!BB55</f>
        <v>0</v>
      </c>
      <c r="AA136" s="26">
        <f t="shared" si="24"/>
        <v>110000</v>
      </c>
      <c r="AB136" s="27">
        <f t="shared" si="42"/>
        <v>0</v>
      </c>
      <c r="AC136" s="26">
        <f>'[1]сельское хозяйство (2014-2016)'!BH55</f>
        <v>0.02</v>
      </c>
      <c r="AD136" s="26">
        <f t="shared" si="43"/>
        <v>110000</v>
      </c>
      <c r="AE136" s="27">
        <f t="shared" si="44"/>
        <v>2200</v>
      </c>
      <c r="AF136" s="41">
        <f t="shared" si="45"/>
        <v>0.19</v>
      </c>
      <c r="AG136" s="42">
        <f t="shared" si="25"/>
        <v>20900</v>
      </c>
      <c r="AH136" s="43">
        <f t="shared" si="46"/>
        <v>0.19</v>
      </c>
      <c r="AI136" s="39">
        <f>[1]сравнительный!F105</f>
        <v>0.19</v>
      </c>
      <c r="AJ136" s="47">
        <f t="shared" si="26"/>
        <v>0</v>
      </c>
    </row>
    <row r="137" spans="1:36" s="3" customFormat="1" ht="16.5" customHeight="1" x14ac:dyDescent="0.25">
      <c r="A137" s="45" t="s">
        <v>33</v>
      </c>
      <c r="B137" s="26">
        <f>'[1]сельское хозяйство (2014-2016)'!F56</f>
        <v>0</v>
      </c>
      <c r="C137" s="26">
        <v>110000</v>
      </c>
      <c r="D137" s="27">
        <f t="shared" si="27"/>
        <v>0</v>
      </c>
      <c r="E137" s="26">
        <f>'[1]сельское хозяйство (2014-2016)'!L56</f>
        <v>0</v>
      </c>
      <c r="F137" s="26">
        <f t="shared" si="28"/>
        <v>110000</v>
      </c>
      <c r="G137" s="27">
        <f t="shared" si="29"/>
        <v>0</v>
      </c>
      <c r="H137" s="26">
        <f>'[1]сельское хозяйство (2014-2016)'!R56</f>
        <v>0</v>
      </c>
      <c r="I137" s="26">
        <f t="shared" si="30"/>
        <v>110000</v>
      </c>
      <c r="J137" s="27">
        <f t="shared" si="31"/>
        <v>0</v>
      </c>
      <c r="K137" s="26">
        <f>'[1]сельское хозяйство (2014-2016)'!X56</f>
        <v>0</v>
      </c>
      <c r="L137" s="26">
        <f t="shared" si="32"/>
        <v>110000</v>
      </c>
      <c r="M137" s="27">
        <f t="shared" si="33"/>
        <v>0</v>
      </c>
      <c r="N137" s="26">
        <f>'[1]сельское хозяйство (2014-2016)'!AD56</f>
        <v>0</v>
      </c>
      <c r="O137" s="26">
        <f t="shared" si="34"/>
        <v>110000</v>
      </c>
      <c r="P137" s="27">
        <f t="shared" si="35"/>
        <v>0</v>
      </c>
      <c r="Q137" s="26">
        <f>'[1]сельское хозяйство (2014-2016)'!AJ56</f>
        <v>0</v>
      </c>
      <c r="R137" s="26">
        <f t="shared" si="36"/>
        <v>110000</v>
      </c>
      <c r="S137" s="27">
        <f t="shared" si="37"/>
        <v>0</v>
      </c>
      <c r="T137" s="26">
        <f>'[1]сельское хозяйство (2014-2016)'!AP56</f>
        <v>0</v>
      </c>
      <c r="U137" s="26">
        <f t="shared" si="38"/>
        <v>110000</v>
      </c>
      <c r="V137" s="27">
        <f t="shared" si="39"/>
        <v>0</v>
      </c>
      <c r="W137" s="26">
        <f>'[1]сельское хозяйство (2014-2016)'!AV56</f>
        <v>0</v>
      </c>
      <c r="X137" s="26">
        <f t="shared" si="40"/>
        <v>110000</v>
      </c>
      <c r="Y137" s="27">
        <f t="shared" si="41"/>
        <v>0</v>
      </c>
      <c r="Z137" s="26">
        <f>'[1]сельское хозяйство (2014-2016)'!BB56</f>
        <v>0</v>
      </c>
      <c r="AA137" s="26">
        <f t="shared" si="24"/>
        <v>110000</v>
      </c>
      <c r="AB137" s="27">
        <f t="shared" si="42"/>
        <v>0</v>
      </c>
      <c r="AC137" s="26">
        <f>'[1]сельское хозяйство (2014-2016)'!BH56</f>
        <v>0</v>
      </c>
      <c r="AD137" s="26">
        <f t="shared" si="43"/>
        <v>110000</v>
      </c>
      <c r="AE137" s="27">
        <f t="shared" si="44"/>
        <v>0</v>
      </c>
      <c r="AF137" s="41">
        <f t="shared" si="45"/>
        <v>0</v>
      </c>
      <c r="AG137" s="42">
        <f t="shared" si="25"/>
        <v>0</v>
      </c>
      <c r="AH137" s="43">
        <f t="shared" si="46"/>
        <v>0</v>
      </c>
      <c r="AI137" s="39">
        <f>[1]сравнительный!F106</f>
        <v>0</v>
      </c>
      <c r="AJ137" s="47">
        <f t="shared" si="26"/>
        <v>0</v>
      </c>
    </row>
    <row r="138" spans="1:36" s="3" customFormat="1" ht="27.75" customHeight="1" x14ac:dyDescent="0.25">
      <c r="A138" s="48" t="s">
        <v>44</v>
      </c>
      <c r="B138" s="26"/>
      <c r="C138" s="26"/>
      <c r="D138" s="27"/>
      <c r="E138" s="26"/>
      <c r="F138" s="26"/>
      <c r="G138" s="27"/>
      <c r="H138" s="26"/>
      <c r="I138" s="26"/>
      <c r="J138" s="27"/>
      <c r="K138" s="26"/>
      <c r="L138" s="26"/>
      <c r="M138" s="27"/>
      <c r="N138" s="26"/>
      <c r="O138" s="26"/>
      <c r="P138" s="27"/>
      <c r="Q138" s="26"/>
      <c r="R138" s="26"/>
      <c r="S138" s="27"/>
      <c r="T138" s="26"/>
      <c r="U138" s="26"/>
      <c r="V138" s="27"/>
      <c r="W138" s="26"/>
      <c r="X138" s="26"/>
      <c r="Y138" s="27"/>
      <c r="Z138" s="26"/>
      <c r="AA138" s="26"/>
      <c r="AB138" s="27"/>
      <c r="AC138" s="26"/>
      <c r="AD138" s="26"/>
      <c r="AE138" s="27"/>
      <c r="AF138" s="41"/>
      <c r="AG138" s="42"/>
      <c r="AH138" s="43"/>
      <c r="AI138" s="39"/>
      <c r="AJ138" s="47"/>
    </row>
    <row r="139" spans="1:36" s="3" customFormat="1" ht="16.5" customHeight="1" x14ac:dyDescent="0.25">
      <c r="A139" s="49" t="s">
        <v>45</v>
      </c>
      <c r="B139" s="63">
        <f>'[1]сельское хозяйство (2014-2016)'!F58</f>
        <v>1470</v>
      </c>
      <c r="C139" s="63"/>
      <c r="D139" s="64"/>
      <c r="E139" s="63">
        <f>'[1]сельское хозяйство (2014-2016)'!L58</f>
        <v>620</v>
      </c>
      <c r="F139" s="63"/>
      <c r="G139" s="64"/>
      <c r="H139" s="63">
        <f>'[1]сельское хозяйство (2014-2016)'!R58</f>
        <v>315</v>
      </c>
      <c r="I139" s="63"/>
      <c r="J139" s="64"/>
      <c r="K139" s="63">
        <f>'[1]сельское хозяйство (2014-2016)'!X58</f>
        <v>720</v>
      </c>
      <c r="L139" s="63"/>
      <c r="M139" s="64"/>
      <c r="N139" s="63">
        <f>'[1]сельское хозяйство (2014-2016)'!AD58</f>
        <v>1557</v>
      </c>
      <c r="O139" s="63"/>
      <c r="P139" s="64"/>
      <c r="Q139" s="63">
        <f>'[1]сельское хозяйство (2014-2016)'!AJ58</f>
        <v>460</v>
      </c>
      <c r="R139" s="63"/>
      <c r="S139" s="64"/>
      <c r="T139" s="63">
        <f>'[1]сельское хозяйство (2014-2016)'!AP58</f>
        <v>1280</v>
      </c>
      <c r="U139" s="63"/>
      <c r="V139" s="64"/>
      <c r="W139" s="63">
        <f>'[1]сельское хозяйство (2014-2016)'!AV58</f>
        <v>1800</v>
      </c>
      <c r="X139" s="63"/>
      <c r="Y139" s="64"/>
      <c r="Z139" s="63">
        <f>'[1]сельское хозяйство (2014-2016)'!BB58</f>
        <v>3320</v>
      </c>
      <c r="AA139" s="63"/>
      <c r="AB139" s="64"/>
      <c r="AC139" s="63">
        <f>'[1]сельское хозяйство (2014-2016)'!BH58</f>
        <v>90</v>
      </c>
      <c r="AD139" s="63">
        <f t="shared" ref="AD139:AD152" si="47">AA139</f>
        <v>0</v>
      </c>
      <c r="AE139" s="64"/>
      <c r="AF139" s="65">
        <f t="shared" ref="AF139:AF152" si="48">B139+E139+H139+K139+N139+Q139+T139+W139+Z139+AC139</f>
        <v>11632</v>
      </c>
      <c r="AG139" s="42"/>
      <c r="AH139" s="43">
        <f t="shared" ref="AH139:AH152" si="49">AF139</f>
        <v>11632</v>
      </c>
      <c r="AI139" s="39">
        <f>[1]сравнительный!F108</f>
        <v>11632</v>
      </c>
      <c r="AJ139" s="47">
        <f t="shared" ref="AJ139:AJ152" si="50">AI139-AH139</f>
        <v>0</v>
      </c>
    </row>
    <row r="140" spans="1:36" s="3" customFormat="1" ht="16.5" customHeight="1" x14ac:dyDescent="0.25">
      <c r="A140" s="45" t="s">
        <v>24</v>
      </c>
      <c r="B140" s="63">
        <f>'[1]сельское хозяйство (2014-2016)'!F59</f>
        <v>0</v>
      </c>
      <c r="C140" s="63"/>
      <c r="D140" s="64"/>
      <c r="E140" s="63">
        <f>'[1]сельское хозяйство (2014-2016)'!L59</f>
        <v>0</v>
      </c>
      <c r="F140" s="63"/>
      <c r="G140" s="64"/>
      <c r="H140" s="63">
        <f>'[1]сельское хозяйство (2014-2016)'!R59</f>
        <v>0</v>
      </c>
      <c r="I140" s="63"/>
      <c r="J140" s="64"/>
      <c r="K140" s="63">
        <f>'[1]сельское хозяйство (2014-2016)'!X59</f>
        <v>0</v>
      </c>
      <c r="L140" s="63"/>
      <c r="M140" s="64"/>
      <c r="N140" s="63">
        <f>'[1]сельское хозяйство (2014-2016)'!AD59</f>
        <v>0</v>
      </c>
      <c r="O140" s="63"/>
      <c r="P140" s="64"/>
      <c r="Q140" s="63">
        <f>'[1]сельское хозяйство (2014-2016)'!AJ59</f>
        <v>0</v>
      </c>
      <c r="R140" s="63"/>
      <c r="S140" s="64"/>
      <c r="T140" s="63">
        <f>'[1]сельское хозяйство (2014-2016)'!AP59</f>
        <v>0</v>
      </c>
      <c r="U140" s="63"/>
      <c r="V140" s="64"/>
      <c r="W140" s="63">
        <f>'[1]сельское хозяйство (2014-2016)'!AV59</f>
        <v>700</v>
      </c>
      <c r="X140" s="63"/>
      <c r="Y140" s="64"/>
      <c r="Z140" s="63">
        <f>'[1]сельское хозяйство (2014-2016)'!BB59</f>
        <v>2620</v>
      </c>
      <c r="AA140" s="63"/>
      <c r="AB140" s="64"/>
      <c r="AC140" s="63">
        <f>'[1]сельское хозяйство (2014-2016)'!BH59</f>
        <v>0</v>
      </c>
      <c r="AD140" s="63">
        <f t="shared" si="47"/>
        <v>0</v>
      </c>
      <c r="AE140" s="64"/>
      <c r="AF140" s="65">
        <f t="shared" si="48"/>
        <v>3320</v>
      </c>
      <c r="AG140" s="42"/>
      <c r="AH140" s="43">
        <f t="shared" si="49"/>
        <v>3320</v>
      </c>
      <c r="AI140" s="39">
        <f>[1]сравнительный!F109</f>
        <v>3320</v>
      </c>
      <c r="AJ140" s="47">
        <f t="shared" si="50"/>
        <v>0</v>
      </c>
    </row>
    <row r="141" spans="1:36" s="3" customFormat="1" ht="30" x14ac:dyDescent="0.25">
      <c r="A141" s="45" t="s">
        <v>25</v>
      </c>
      <c r="B141" s="63">
        <f>'[1]сельское хозяйство (2014-2016)'!F60</f>
        <v>1200</v>
      </c>
      <c r="C141" s="63"/>
      <c r="D141" s="64"/>
      <c r="E141" s="63">
        <f>'[1]сельское хозяйство (2014-2016)'!L60</f>
        <v>100</v>
      </c>
      <c r="F141" s="63"/>
      <c r="G141" s="64"/>
      <c r="H141" s="63">
        <f>'[1]сельское хозяйство (2014-2016)'!R60</f>
        <v>0</v>
      </c>
      <c r="I141" s="63"/>
      <c r="J141" s="64"/>
      <c r="K141" s="63">
        <f>'[1]сельское хозяйство (2014-2016)'!X60</f>
        <v>0</v>
      </c>
      <c r="L141" s="63"/>
      <c r="M141" s="64"/>
      <c r="N141" s="63">
        <f>'[1]сельское хозяйство (2014-2016)'!AD60</f>
        <v>756</v>
      </c>
      <c r="O141" s="63"/>
      <c r="P141" s="64"/>
      <c r="Q141" s="63">
        <f>'[1]сельское хозяйство (2014-2016)'!AJ60</f>
        <v>60</v>
      </c>
      <c r="R141" s="63"/>
      <c r="S141" s="64"/>
      <c r="T141" s="63">
        <f>'[1]сельское хозяйство (2014-2016)'!AP60</f>
        <v>750</v>
      </c>
      <c r="U141" s="63"/>
      <c r="V141" s="64"/>
      <c r="W141" s="63">
        <f>'[1]сельское хозяйство (2014-2016)'!AV60</f>
        <v>250</v>
      </c>
      <c r="X141" s="63"/>
      <c r="Y141" s="64"/>
      <c r="Z141" s="63">
        <f>'[1]сельское хозяйство (2014-2016)'!BB60</f>
        <v>0</v>
      </c>
      <c r="AA141" s="63"/>
      <c r="AB141" s="64"/>
      <c r="AC141" s="63">
        <f>'[1]сельское хозяйство (2014-2016)'!BH60</f>
        <v>0</v>
      </c>
      <c r="AD141" s="63">
        <f t="shared" si="47"/>
        <v>0</v>
      </c>
      <c r="AE141" s="64"/>
      <c r="AF141" s="65">
        <f t="shared" si="48"/>
        <v>3116</v>
      </c>
      <c r="AG141" s="42"/>
      <c r="AH141" s="43">
        <f t="shared" si="49"/>
        <v>3116</v>
      </c>
      <c r="AI141" s="39">
        <f>[1]сравнительный!F110</f>
        <v>3116</v>
      </c>
      <c r="AJ141" s="47">
        <f t="shared" si="50"/>
        <v>0</v>
      </c>
    </row>
    <row r="142" spans="1:36" s="3" customFormat="1" ht="15" x14ac:dyDescent="0.25">
      <c r="A142" s="45" t="s">
        <v>33</v>
      </c>
      <c r="B142" s="63">
        <f>'[1]сельское хозяйство (2014-2016)'!F61</f>
        <v>270</v>
      </c>
      <c r="C142" s="63"/>
      <c r="D142" s="64"/>
      <c r="E142" s="63">
        <f>'[1]сельское хозяйство (2014-2016)'!L61</f>
        <v>520</v>
      </c>
      <c r="F142" s="63"/>
      <c r="G142" s="64"/>
      <c r="H142" s="63">
        <f>'[1]сельское хозяйство (2014-2016)'!R61</f>
        <v>315</v>
      </c>
      <c r="I142" s="63"/>
      <c r="J142" s="64"/>
      <c r="K142" s="63">
        <f>'[1]сельское хозяйство (2014-2016)'!X61</f>
        <v>720</v>
      </c>
      <c r="L142" s="63"/>
      <c r="M142" s="64"/>
      <c r="N142" s="63">
        <f>'[1]сельское хозяйство (2014-2016)'!AD61</f>
        <v>801</v>
      </c>
      <c r="O142" s="63"/>
      <c r="P142" s="64"/>
      <c r="Q142" s="63">
        <f>'[1]сельское хозяйство (2014-2016)'!AJ61</f>
        <v>400</v>
      </c>
      <c r="R142" s="63"/>
      <c r="S142" s="64"/>
      <c r="T142" s="63">
        <f>'[1]сельское хозяйство (2014-2016)'!AP61</f>
        <v>530</v>
      </c>
      <c r="U142" s="63"/>
      <c r="V142" s="64"/>
      <c r="W142" s="63">
        <f>'[1]сельское хозяйство (2014-2016)'!AV61</f>
        <v>850</v>
      </c>
      <c r="X142" s="63"/>
      <c r="Y142" s="64"/>
      <c r="Z142" s="63">
        <f>'[1]сельское хозяйство (2014-2016)'!BB61</f>
        <v>700</v>
      </c>
      <c r="AA142" s="63"/>
      <c r="AB142" s="64"/>
      <c r="AC142" s="63">
        <f>'[1]сельское хозяйство (2014-2016)'!BH61</f>
        <v>90</v>
      </c>
      <c r="AD142" s="63">
        <f t="shared" si="47"/>
        <v>0</v>
      </c>
      <c r="AE142" s="64"/>
      <c r="AF142" s="65">
        <f t="shared" si="48"/>
        <v>5196</v>
      </c>
      <c r="AG142" s="42"/>
      <c r="AH142" s="43">
        <f t="shared" si="49"/>
        <v>5196</v>
      </c>
      <c r="AI142" s="39">
        <f>[1]сравнительный!F111</f>
        <v>5196</v>
      </c>
      <c r="AJ142" s="47">
        <f t="shared" si="50"/>
        <v>0</v>
      </c>
    </row>
    <row r="143" spans="1:36" s="3" customFormat="1" ht="30" x14ac:dyDescent="0.25">
      <c r="A143" s="53" t="s">
        <v>46</v>
      </c>
      <c r="B143" s="63">
        <f>'[1]сельское хозяйство (2014-2016)'!F62</f>
        <v>685</v>
      </c>
      <c r="C143" s="63"/>
      <c r="D143" s="64"/>
      <c r="E143" s="63">
        <f>'[1]сельское хозяйство (2014-2016)'!L62</f>
        <v>311</v>
      </c>
      <c r="F143" s="63"/>
      <c r="G143" s="64"/>
      <c r="H143" s="63">
        <f>'[1]сельское хозяйство (2014-2016)'!R62</f>
        <v>180</v>
      </c>
      <c r="I143" s="63"/>
      <c r="J143" s="64"/>
      <c r="K143" s="63">
        <f>'[1]сельское хозяйство (2014-2016)'!X62</f>
        <v>320</v>
      </c>
      <c r="L143" s="63"/>
      <c r="M143" s="64"/>
      <c r="N143" s="63">
        <f>'[1]сельское хозяйство (2014-2016)'!AD62</f>
        <v>696</v>
      </c>
      <c r="O143" s="63"/>
      <c r="P143" s="64"/>
      <c r="Q143" s="63">
        <f>'[1]сельское хозяйство (2014-2016)'!AJ62</f>
        <v>270</v>
      </c>
      <c r="R143" s="63"/>
      <c r="S143" s="64"/>
      <c r="T143" s="63">
        <f>'[1]сельское хозяйство (2014-2016)'!AP62</f>
        <v>590</v>
      </c>
      <c r="U143" s="63"/>
      <c r="V143" s="64"/>
      <c r="W143" s="63">
        <f>'[1]сельское хозяйство (2014-2016)'!AV62</f>
        <v>890</v>
      </c>
      <c r="X143" s="63"/>
      <c r="Y143" s="64"/>
      <c r="Z143" s="63">
        <f>'[1]сельское хозяйство (2014-2016)'!BB62</f>
        <v>1480</v>
      </c>
      <c r="AA143" s="63"/>
      <c r="AB143" s="64"/>
      <c r="AC143" s="63">
        <f>'[1]сельское хозяйство (2014-2016)'!BH62</f>
        <v>45</v>
      </c>
      <c r="AD143" s="63">
        <f t="shared" si="47"/>
        <v>0</v>
      </c>
      <c r="AE143" s="64"/>
      <c r="AF143" s="65">
        <f t="shared" si="48"/>
        <v>5467</v>
      </c>
      <c r="AG143" s="42"/>
      <c r="AH143" s="43">
        <f t="shared" si="49"/>
        <v>5467</v>
      </c>
      <c r="AI143" s="39">
        <f>[1]сравнительный!F112</f>
        <v>5467</v>
      </c>
      <c r="AJ143" s="47">
        <f t="shared" si="50"/>
        <v>0</v>
      </c>
    </row>
    <row r="144" spans="1:36" s="3" customFormat="1" ht="30" x14ac:dyDescent="0.25">
      <c r="A144" s="54" t="s">
        <v>24</v>
      </c>
      <c r="B144" s="63">
        <f>'[1]сельское хозяйство (2014-2016)'!F63</f>
        <v>0</v>
      </c>
      <c r="C144" s="63"/>
      <c r="D144" s="64"/>
      <c r="E144" s="63">
        <f>'[1]сельское хозяйство (2014-2016)'!L63</f>
        <v>0</v>
      </c>
      <c r="F144" s="63"/>
      <c r="G144" s="64"/>
      <c r="H144" s="63">
        <f>'[1]сельское хозяйство (2014-2016)'!R63</f>
        <v>0</v>
      </c>
      <c r="I144" s="63"/>
      <c r="J144" s="64"/>
      <c r="K144" s="63">
        <f>'[1]сельское хозяйство (2014-2016)'!X63</f>
        <v>0</v>
      </c>
      <c r="L144" s="63"/>
      <c r="M144" s="64"/>
      <c r="N144" s="63">
        <f>'[1]сельское хозяйство (2014-2016)'!AD63</f>
        <v>0</v>
      </c>
      <c r="O144" s="63"/>
      <c r="P144" s="64"/>
      <c r="Q144" s="63">
        <f>'[1]сельское хозяйство (2014-2016)'!AJ63</f>
        <v>0</v>
      </c>
      <c r="R144" s="63"/>
      <c r="S144" s="64"/>
      <c r="T144" s="63">
        <f>'[1]сельское хозяйство (2014-2016)'!AP63</f>
        <v>0</v>
      </c>
      <c r="U144" s="63"/>
      <c r="V144" s="64"/>
      <c r="W144" s="63">
        <f>'[1]сельское хозяйство (2014-2016)'!AV63</f>
        <v>360</v>
      </c>
      <c r="X144" s="63"/>
      <c r="Y144" s="64"/>
      <c r="Z144" s="63">
        <f>'[1]сельское хозяйство (2014-2016)'!BB63</f>
        <v>1100</v>
      </c>
      <c r="AA144" s="63"/>
      <c r="AB144" s="64"/>
      <c r="AC144" s="63">
        <f>'[1]сельское хозяйство (2014-2016)'!BH63</f>
        <v>0</v>
      </c>
      <c r="AD144" s="63">
        <f t="shared" si="47"/>
        <v>0</v>
      </c>
      <c r="AE144" s="64"/>
      <c r="AF144" s="65">
        <f t="shared" si="48"/>
        <v>1460</v>
      </c>
      <c r="AG144" s="42"/>
      <c r="AH144" s="43">
        <f t="shared" si="49"/>
        <v>1460</v>
      </c>
      <c r="AI144" s="39">
        <f>[1]сравнительный!F113</f>
        <v>1460</v>
      </c>
      <c r="AJ144" s="47">
        <f t="shared" si="50"/>
        <v>0</v>
      </c>
    </row>
    <row r="145" spans="1:41" s="3" customFormat="1" ht="45" x14ac:dyDescent="0.25">
      <c r="A145" s="54" t="s">
        <v>25</v>
      </c>
      <c r="B145" s="63">
        <f>'[1]сельское хозяйство (2014-2016)'!F64</f>
        <v>500</v>
      </c>
      <c r="C145" s="63"/>
      <c r="D145" s="64"/>
      <c r="E145" s="63">
        <f>'[1]сельское хозяйство (2014-2016)'!L64</f>
        <v>66</v>
      </c>
      <c r="F145" s="63"/>
      <c r="G145" s="64"/>
      <c r="H145" s="63">
        <f>'[1]сельское хозяйство (2014-2016)'!R64</f>
        <v>0</v>
      </c>
      <c r="I145" s="63"/>
      <c r="J145" s="64"/>
      <c r="K145" s="63">
        <f>'[1]сельское хозяйство (2014-2016)'!X64</f>
        <v>0</v>
      </c>
      <c r="L145" s="63"/>
      <c r="M145" s="64"/>
      <c r="N145" s="63">
        <f>'[1]сельское хозяйство (2014-2016)'!AD64</f>
        <v>300</v>
      </c>
      <c r="O145" s="63"/>
      <c r="P145" s="64"/>
      <c r="Q145" s="63">
        <f>'[1]сельское хозяйство (2014-2016)'!AJ64</f>
        <v>20</v>
      </c>
      <c r="R145" s="63"/>
      <c r="S145" s="64"/>
      <c r="T145" s="63">
        <f>'[1]сельское хозяйство (2014-2016)'!AP64</f>
        <v>300</v>
      </c>
      <c r="U145" s="63"/>
      <c r="V145" s="64"/>
      <c r="W145" s="63">
        <f>'[1]сельское хозяйство (2014-2016)'!AV64</f>
        <v>80</v>
      </c>
      <c r="X145" s="63"/>
      <c r="Y145" s="64"/>
      <c r="Z145" s="63">
        <f>'[1]сельское хозяйство (2014-2016)'!BB64</f>
        <v>0</v>
      </c>
      <c r="AA145" s="63"/>
      <c r="AB145" s="64"/>
      <c r="AC145" s="63">
        <f>'[1]сельское хозяйство (2014-2016)'!BH64</f>
        <v>0</v>
      </c>
      <c r="AD145" s="63">
        <f t="shared" si="47"/>
        <v>0</v>
      </c>
      <c r="AE145" s="64"/>
      <c r="AF145" s="65">
        <f t="shared" si="48"/>
        <v>1266</v>
      </c>
      <c r="AG145" s="42"/>
      <c r="AH145" s="43">
        <f t="shared" si="49"/>
        <v>1266</v>
      </c>
      <c r="AI145" s="39">
        <f>[1]сравнительный!F114</f>
        <v>1266</v>
      </c>
      <c r="AJ145" s="47">
        <f t="shared" si="50"/>
        <v>0</v>
      </c>
    </row>
    <row r="146" spans="1:41" s="3" customFormat="1" ht="15" x14ac:dyDescent="0.25">
      <c r="A146" s="54" t="s">
        <v>33</v>
      </c>
      <c r="B146" s="63">
        <f>'[1]сельское хозяйство (2014-2016)'!F65</f>
        <v>185</v>
      </c>
      <c r="C146" s="63"/>
      <c r="D146" s="64"/>
      <c r="E146" s="63">
        <f>'[1]сельское хозяйство (2014-2016)'!L65</f>
        <v>245</v>
      </c>
      <c r="F146" s="63"/>
      <c r="G146" s="64"/>
      <c r="H146" s="63">
        <f>'[1]сельское хозяйство (2014-2016)'!R65</f>
        <v>180</v>
      </c>
      <c r="I146" s="63"/>
      <c r="J146" s="64"/>
      <c r="K146" s="63">
        <f>'[1]сельское хозяйство (2014-2016)'!X65</f>
        <v>320</v>
      </c>
      <c r="L146" s="63"/>
      <c r="M146" s="64"/>
      <c r="N146" s="63">
        <f>'[1]сельское хозяйство (2014-2016)'!AD65</f>
        <v>396</v>
      </c>
      <c r="O146" s="63"/>
      <c r="P146" s="64"/>
      <c r="Q146" s="63">
        <f>'[1]сельское хозяйство (2014-2016)'!AJ65</f>
        <v>250</v>
      </c>
      <c r="R146" s="63"/>
      <c r="S146" s="64"/>
      <c r="T146" s="63">
        <f>'[1]сельское хозяйство (2014-2016)'!AP65</f>
        <v>290</v>
      </c>
      <c r="U146" s="63"/>
      <c r="V146" s="64"/>
      <c r="W146" s="63">
        <f>'[1]сельское хозяйство (2014-2016)'!AV65</f>
        <v>450</v>
      </c>
      <c r="X146" s="63"/>
      <c r="Y146" s="64"/>
      <c r="Z146" s="63">
        <f>'[1]сельское хозяйство (2014-2016)'!BB65</f>
        <v>380</v>
      </c>
      <c r="AA146" s="63"/>
      <c r="AB146" s="64"/>
      <c r="AC146" s="63">
        <f>'[1]сельское хозяйство (2014-2016)'!BH65</f>
        <v>45</v>
      </c>
      <c r="AD146" s="63">
        <f t="shared" si="47"/>
        <v>0</v>
      </c>
      <c r="AE146" s="64"/>
      <c r="AF146" s="65">
        <f t="shared" si="48"/>
        <v>2741</v>
      </c>
      <c r="AG146" s="42"/>
      <c r="AH146" s="43">
        <f t="shared" si="49"/>
        <v>2741</v>
      </c>
      <c r="AI146" s="39">
        <f>[1]сравнительный!F115</f>
        <v>2741</v>
      </c>
      <c r="AJ146" s="47">
        <f t="shared" si="50"/>
        <v>0</v>
      </c>
    </row>
    <row r="147" spans="1:41" s="3" customFormat="1" ht="15" x14ac:dyDescent="0.25">
      <c r="A147" s="49" t="s">
        <v>47</v>
      </c>
      <c r="B147" s="63">
        <f>'[1]сельское хозяйство (2014-2016)'!F66</f>
        <v>0</v>
      </c>
      <c r="C147" s="63"/>
      <c r="D147" s="64"/>
      <c r="E147" s="63">
        <f>'[1]сельское хозяйство (2014-2016)'!L66</f>
        <v>500</v>
      </c>
      <c r="F147" s="63"/>
      <c r="G147" s="64"/>
      <c r="H147" s="63">
        <f>'[1]сельское хозяйство (2014-2016)'!R66</f>
        <v>0</v>
      </c>
      <c r="I147" s="63"/>
      <c r="J147" s="64"/>
      <c r="K147" s="63">
        <f>'[1]сельское хозяйство (2014-2016)'!X66</f>
        <v>0</v>
      </c>
      <c r="L147" s="63"/>
      <c r="M147" s="64"/>
      <c r="N147" s="63">
        <f>'[1]сельское хозяйство (2014-2016)'!AD66</f>
        <v>0</v>
      </c>
      <c r="O147" s="63"/>
      <c r="P147" s="64"/>
      <c r="Q147" s="63">
        <f>'[1]сельское хозяйство (2014-2016)'!AJ66</f>
        <v>0</v>
      </c>
      <c r="R147" s="63"/>
      <c r="S147" s="64"/>
      <c r="T147" s="63">
        <f>'[1]сельское хозяйство (2014-2016)'!AP66</f>
        <v>0</v>
      </c>
      <c r="U147" s="63"/>
      <c r="V147" s="64"/>
      <c r="W147" s="63">
        <f>'[1]сельское хозяйство (2014-2016)'!AV66</f>
        <v>14500</v>
      </c>
      <c r="X147" s="63"/>
      <c r="Y147" s="64"/>
      <c r="Z147" s="63">
        <f>'[1]сельское хозяйство (2014-2016)'!BB66</f>
        <v>0</v>
      </c>
      <c r="AA147" s="63"/>
      <c r="AB147" s="64"/>
      <c r="AC147" s="63">
        <f>'[1]сельское хозяйство (2014-2016)'!BH66</f>
        <v>0</v>
      </c>
      <c r="AD147" s="63">
        <f t="shared" si="47"/>
        <v>0</v>
      </c>
      <c r="AE147" s="64"/>
      <c r="AF147" s="65">
        <f t="shared" si="48"/>
        <v>15000</v>
      </c>
      <c r="AG147" s="42"/>
      <c r="AH147" s="43">
        <f t="shared" si="49"/>
        <v>15000</v>
      </c>
      <c r="AI147" s="39">
        <f>[1]сравнительный!F116</f>
        <v>15000</v>
      </c>
      <c r="AJ147" s="47">
        <f t="shared" si="50"/>
        <v>0</v>
      </c>
    </row>
    <row r="148" spans="1:41" s="3" customFormat="1" ht="15" x14ac:dyDescent="0.25">
      <c r="A148" s="45" t="s">
        <v>24</v>
      </c>
      <c r="B148" s="63">
        <f>'[1]сельское хозяйство (2014-2016)'!F67</f>
        <v>0</v>
      </c>
      <c r="C148" s="63"/>
      <c r="D148" s="64"/>
      <c r="E148" s="63">
        <f>'[1]сельское хозяйство (2014-2016)'!L67</f>
        <v>0</v>
      </c>
      <c r="F148" s="63"/>
      <c r="G148" s="64"/>
      <c r="H148" s="63">
        <f>'[1]сельское хозяйство (2014-2016)'!R67</f>
        <v>0</v>
      </c>
      <c r="I148" s="63"/>
      <c r="J148" s="64"/>
      <c r="K148" s="63">
        <f>'[1]сельское хозяйство (2014-2016)'!X67</f>
        <v>0</v>
      </c>
      <c r="L148" s="63"/>
      <c r="M148" s="64"/>
      <c r="N148" s="63">
        <f>'[1]сельское хозяйство (2014-2016)'!AD67</f>
        <v>0</v>
      </c>
      <c r="O148" s="63"/>
      <c r="P148" s="64"/>
      <c r="Q148" s="63">
        <f>'[1]сельское хозяйство (2014-2016)'!AJ67</f>
        <v>0</v>
      </c>
      <c r="R148" s="63"/>
      <c r="S148" s="64"/>
      <c r="T148" s="63">
        <f>'[1]сельское хозяйство (2014-2016)'!AP67</f>
        <v>0</v>
      </c>
      <c r="U148" s="63"/>
      <c r="V148" s="64"/>
      <c r="W148" s="63">
        <f>'[1]сельское хозяйство (2014-2016)'!AV67</f>
        <v>14500</v>
      </c>
      <c r="X148" s="63"/>
      <c r="Y148" s="64"/>
      <c r="Z148" s="63">
        <f>'[1]сельское хозяйство (2014-2016)'!BB67</f>
        <v>0</v>
      </c>
      <c r="AA148" s="63"/>
      <c r="AB148" s="64"/>
      <c r="AC148" s="63">
        <f>'[1]сельское хозяйство (2014-2016)'!BH67</f>
        <v>0</v>
      </c>
      <c r="AD148" s="63">
        <f t="shared" si="47"/>
        <v>0</v>
      </c>
      <c r="AE148" s="64"/>
      <c r="AF148" s="65">
        <f t="shared" si="48"/>
        <v>14500</v>
      </c>
      <c r="AG148" s="42"/>
      <c r="AH148" s="43">
        <f t="shared" si="49"/>
        <v>14500</v>
      </c>
      <c r="AI148" s="39">
        <f>[1]сравнительный!F117</f>
        <v>14500</v>
      </c>
      <c r="AJ148" s="47">
        <f t="shared" si="50"/>
        <v>0</v>
      </c>
    </row>
    <row r="149" spans="1:41" s="3" customFormat="1" ht="30" x14ac:dyDescent="0.25">
      <c r="A149" s="45" t="s">
        <v>25</v>
      </c>
      <c r="B149" s="63">
        <f>'[1]сельское хозяйство (2014-2016)'!F68</f>
        <v>0</v>
      </c>
      <c r="C149" s="63"/>
      <c r="D149" s="64"/>
      <c r="E149" s="63">
        <f>'[1]сельское хозяйство (2014-2016)'!L68</f>
        <v>500</v>
      </c>
      <c r="F149" s="63"/>
      <c r="G149" s="64"/>
      <c r="H149" s="63">
        <f>'[1]сельское хозяйство (2014-2016)'!R68</f>
        <v>0</v>
      </c>
      <c r="I149" s="63"/>
      <c r="J149" s="64"/>
      <c r="K149" s="63">
        <f>'[1]сельское хозяйство (2014-2016)'!X68</f>
        <v>0</v>
      </c>
      <c r="L149" s="63"/>
      <c r="M149" s="64"/>
      <c r="N149" s="63">
        <f>'[1]сельское хозяйство (2014-2016)'!AD68</f>
        <v>0</v>
      </c>
      <c r="O149" s="63"/>
      <c r="P149" s="64"/>
      <c r="Q149" s="63">
        <f>'[1]сельское хозяйство (2014-2016)'!AJ68</f>
        <v>0</v>
      </c>
      <c r="R149" s="63"/>
      <c r="S149" s="64"/>
      <c r="T149" s="63">
        <f>'[1]сельское хозяйство (2014-2016)'!AP68</f>
        <v>0</v>
      </c>
      <c r="U149" s="63"/>
      <c r="V149" s="64"/>
      <c r="W149" s="63">
        <f>'[1]сельское хозяйство (2014-2016)'!AV68</f>
        <v>0</v>
      </c>
      <c r="X149" s="63"/>
      <c r="Y149" s="64"/>
      <c r="Z149" s="63">
        <f>'[1]сельское хозяйство (2014-2016)'!BB68</f>
        <v>0</v>
      </c>
      <c r="AA149" s="63"/>
      <c r="AB149" s="64"/>
      <c r="AC149" s="63">
        <f>'[1]сельское хозяйство (2014-2016)'!BH68</f>
        <v>0</v>
      </c>
      <c r="AD149" s="63">
        <f t="shared" si="47"/>
        <v>0</v>
      </c>
      <c r="AE149" s="64"/>
      <c r="AF149" s="65">
        <f t="shared" si="48"/>
        <v>500</v>
      </c>
      <c r="AG149" s="42"/>
      <c r="AH149" s="43">
        <f t="shared" si="49"/>
        <v>500</v>
      </c>
      <c r="AI149" s="39">
        <f>[1]сравнительный!F118</f>
        <v>500</v>
      </c>
      <c r="AJ149" s="47">
        <f t="shared" si="50"/>
        <v>0</v>
      </c>
    </row>
    <row r="150" spans="1:41" s="3" customFormat="1" ht="15" x14ac:dyDescent="0.25">
      <c r="A150" s="45" t="s">
        <v>33</v>
      </c>
      <c r="B150" s="63">
        <f>'[1]сельское хозяйство (2014-2016)'!F69</f>
        <v>0</v>
      </c>
      <c r="C150" s="63"/>
      <c r="D150" s="64"/>
      <c r="E150" s="63">
        <f>'[1]сельское хозяйство (2014-2016)'!L69</f>
        <v>0</v>
      </c>
      <c r="F150" s="63"/>
      <c r="G150" s="64"/>
      <c r="H150" s="63">
        <f>'[1]сельское хозяйство (2014-2016)'!R69</f>
        <v>0</v>
      </c>
      <c r="I150" s="63"/>
      <c r="J150" s="64"/>
      <c r="K150" s="63">
        <f>'[1]сельское хозяйство (2014-2016)'!X69</f>
        <v>0</v>
      </c>
      <c r="L150" s="63"/>
      <c r="M150" s="64"/>
      <c r="N150" s="63">
        <f>'[1]сельское хозяйство (2014-2016)'!AD69</f>
        <v>0</v>
      </c>
      <c r="O150" s="63"/>
      <c r="P150" s="64"/>
      <c r="Q150" s="63">
        <f>'[1]сельское хозяйство (2014-2016)'!AJ69</f>
        <v>0</v>
      </c>
      <c r="R150" s="63"/>
      <c r="S150" s="64"/>
      <c r="T150" s="63">
        <f>'[1]сельское хозяйство (2014-2016)'!AP69</f>
        <v>0</v>
      </c>
      <c r="U150" s="63"/>
      <c r="V150" s="64"/>
      <c r="W150" s="63">
        <f>'[1]сельское хозяйство (2014-2016)'!AV69</f>
        <v>0</v>
      </c>
      <c r="X150" s="63"/>
      <c r="Y150" s="64"/>
      <c r="Z150" s="63">
        <f>'[1]сельское хозяйство (2014-2016)'!BB69</f>
        <v>0</v>
      </c>
      <c r="AA150" s="63"/>
      <c r="AB150" s="64"/>
      <c r="AC150" s="63">
        <f>'[1]сельское хозяйство (2014-2016)'!BH69</f>
        <v>0</v>
      </c>
      <c r="AD150" s="63">
        <f t="shared" si="47"/>
        <v>0</v>
      </c>
      <c r="AE150" s="64"/>
      <c r="AF150" s="65">
        <f t="shared" si="48"/>
        <v>0</v>
      </c>
      <c r="AG150" s="42"/>
      <c r="AH150" s="43">
        <f t="shared" si="49"/>
        <v>0</v>
      </c>
      <c r="AI150" s="39">
        <f>[1]сравнительный!F119</f>
        <v>0</v>
      </c>
      <c r="AJ150" s="47">
        <f t="shared" si="50"/>
        <v>0</v>
      </c>
    </row>
    <row r="151" spans="1:41" s="3" customFormat="1" ht="15" x14ac:dyDescent="0.25">
      <c r="A151" s="49" t="s">
        <v>48</v>
      </c>
      <c r="B151" s="63">
        <f>'[1]сельское хозяйство (2014-2016)'!F70</f>
        <v>193</v>
      </c>
      <c r="C151" s="63"/>
      <c r="D151" s="64"/>
      <c r="E151" s="63">
        <f>'[1]сельское хозяйство (2014-2016)'!L70</f>
        <v>283</v>
      </c>
      <c r="F151" s="63"/>
      <c r="G151" s="64"/>
      <c r="H151" s="63">
        <f>'[1]сельское хозяйство (2014-2016)'!R70</f>
        <v>213</v>
      </c>
      <c r="I151" s="63"/>
      <c r="J151" s="64"/>
      <c r="K151" s="63">
        <f>'[1]сельское хозяйство (2014-2016)'!X70</f>
        <v>343</v>
      </c>
      <c r="L151" s="63"/>
      <c r="M151" s="64"/>
      <c r="N151" s="63">
        <f>'[1]сельское хозяйство (2014-2016)'!AD70</f>
        <v>344</v>
      </c>
      <c r="O151" s="63"/>
      <c r="P151" s="64"/>
      <c r="Q151" s="63">
        <f>'[1]сельское хозяйство (2014-2016)'!AJ70</f>
        <v>184</v>
      </c>
      <c r="R151" s="63"/>
      <c r="S151" s="64"/>
      <c r="T151" s="63">
        <f>'[1]сельское хозяйство (2014-2016)'!AP70</f>
        <v>284</v>
      </c>
      <c r="U151" s="63"/>
      <c r="V151" s="64"/>
      <c r="W151" s="63">
        <f>'[1]сельское хозяйство (2014-2016)'!AV70</f>
        <v>473</v>
      </c>
      <c r="X151" s="63"/>
      <c r="Y151" s="64"/>
      <c r="Z151" s="63">
        <f>'[1]сельское хозяйство (2014-2016)'!BB70</f>
        <v>213</v>
      </c>
      <c r="AA151" s="63"/>
      <c r="AB151" s="64"/>
      <c r="AC151" s="63">
        <f>'[1]сельское хозяйство (2014-2016)'!BH70</f>
        <v>215</v>
      </c>
      <c r="AD151" s="63">
        <f t="shared" si="47"/>
        <v>0</v>
      </c>
      <c r="AE151" s="64"/>
      <c r="AF151" s="65">
        <f t="shared" si="48"/>
        <v>2745</v>
      </c>
      <c r="AG151" s="42"/>
      <c r="AH151" s="43">
        <f t="shared" si="49"/>
        <v>2745</v>
      </c>
      <c r="AI151" s="39">
        <f>[1]сравнительный!F120</f>
        <v>2745</v>
      </c>
      <c r="AJ151" s="47">
        <f t="shared" si="50"/>
        <v>0</v>
      </c>
    </row>
    <row r="152" spans="1:41" s="3" customFormat="1" ht="15" x14ac:dyDescent="0.25">
      <c r="A152" s="49" t="s">
        <v>49</v>
      </c>
      <c r="B152" s="63">
        <f>'[1]сельское хозяйство (2014-2016)'!F71</f>
        <v>76.3</v>
      </c>
      <c r="C152" s="63"/>
      <c r="D152" s="64"/>
      <c r="E152" s="63">
        <f>'[1]сельское хозяйство (2014-2016)'!L71</f>
        <v>40.1</v>
      </c>
      <c r="F152" s="63"/>
      <c r="G152" s="64"/>
      <c r="H152" s="63">
        <f>'[1]сельское хозяйство (2014-2016)'!R71</f>
        <v>54.6</v>
      </c>
      <c r="I152" s="63"/>
      <c r="J152" s="64"/>
      <c r="K152" s="63">
        <f>'[1]сельское хозяйство (2014-2016)'!X71</f>
        <v>62.1</v>
      </c>
      <c r="L152" s="63"/>
      <c r="M152" s="64"/>
      <c r="N152" s="63">
        <f>'[1]сельское хозяйство (2014-2016)'!AD71</f>
        <v>26</v>
      </c>
      <c r="O152" s="63"/>
      <c r="P152" s="64"/>
      <c r="Q152" s="63">
        <f>'[1]сельское хозяйство (2014-2016)'!AJ71</f>
        <v>28</v>
      </c>
      <c r="R152" s="63"/>
      <c r="S152" s="64"/>
      <c r="T152" s="63">
        <f>'[1]сельское хозяйство (2014-2016)'!AP71</f>
        <v>21</v>
      </c>
      <c r="U152" s="63"/>
      <c r="V152" s="64"/>
      <c r="W152" s="63">
        <f>'[1]сельское хозяйство (2014-2016)'!AV71</f>
        <v>37.1</v>
      </c>
      <c r="X152" s="63"/>
      <c r="Y152" s="64"/>
      <c r="Z152" s="63">
        <f>'[1]сельское хозяйство (2014-2016)'!BB71</f>
        <v>18.2</v>
      </c>
      <c r="AA152" s="63"/>
      <c r="AB152" s="64"/>
      <c r="AC152" s="63">
        <f>'[1]сельское хозяйство (2014-2016)'!BH71</f>
        <v>19.600000000000001</v>
      </c>
      <c r="AD152" s="63">
        <f t="shared" si="47"/>
        <v>0</v>
      </c>
      <c r="AE152" s="64"/>
      <c r="AF152" s="65">
        <f t="shared" si="48"/>
        <v>383.00000000000006</v>
      </c>
      <c r="AG152" s="42"/>
      <c r="AH152" s="43">
        <f t="shared" si="49"/>
        <v>383.00000000000006</v>
      </c>
      <c r="AI152" s="39">
        <f>[1]сравнительный!F121</f>
        <v>383</v>
      </c>
      <c r="AJ152" s="47">
        <f t="shared" si="50"/>
        <v>0</v>
      </c>
    </row>
    <row r="153" spans="1:41" s="3" customFormat="1" ht="15" x14ac:dyDescent="0.25">
      <c r="A153" s="49"/>
      <c r="B153" s="35"/>
      <c r="C153" s="26"/>
      <c r="D153" s="27"/>
      <c r="E153" s="35"/>
      <c r="F153" s="26"/>
      <c r="G153" s="27"/>
      <c r="H153" s="35"/>
      <c r="I153" s="26"/>
      <c r="J153" s="27"/>
      <c r="K153" s="35"/>
      <c r="L153" s="26"/>
      <c r="M153" s="27"/>
      <c r="N153" s="35"/>
      <c r="O153" s="26"/>
      <c r="P153" s="27"/>
      <c r="Q153" s="35"/>
      <c r="R153" s="26"/>
      <c r="S153" s="27"/>
      <c r="T153" s="35"/>
      <c r="U153" s="26"/>
      <c r="V153" s="27"/>
      <c r="W153" s="35"/>
      <c r="X153" s="26"/>
      <c r="Y153" s="27"/>
      <c r="Z153" s="35"/>
      <c r="AA153" s="26"/>
      <c r="AB153" s="27"/>
      <c r="AC153" s="35"/>
      <c r="AD153" s="26"/>
      <c r="AE153" s="27"/>
      <c r="AF153" s="41"/>
      <c r="AG153" s="42"/>
      <c r="AH153" s="32"/>
      <c r="AI153" s="32"/>
      <c r="AJ153" s="33"/>
    </row>
    <row r="154" spans="1:41" s="6" customFormat="1" ht="18.75" x14ac:dyDescent="0.25">
      <c r="A154" s="55" t="s">
        <v>51</v>
      </c>
      <c r="B154" s="66"/>
      <c r="C154" s="67"/>
      <c r="D154" s="66"/>
      <c r="E154" s="66"/>
      <c r="F154" s="67"/>
      <c r="G154" s="66"/>
      <c r="H154" s="66"/>
      <c r="I154" s="67"/>
      <c r="J154" s="66"/>
      <c r="K154" s="66"/>
      <c r="L154" s="67"/>
      <c r="M154" s="66"/>
      <c r="N154" s="66"/>
      <c r="O154" s="67"/>
      <c r="P154" s="66"/>
      <c r="Q154" s="66"/>
      <c r="R154" s="67"/>
      <c r="S154" s="66"/>
      <c r="T154" s="66"/>
      <c r="U154" s="67"/>
      <c r="V154" s="66"/>
      <c r="W154" s="66"/>
      <c r="X154" s="67"/>
      <c r="Y154" s="66"/>
      <c r="Z154" s="66"/>
      <c r="AA154" s="67"/>
      <c r="AB154" s="66"/>
      <c r="AC154" s="66"/>
      <c r="AD154" s="56"/>
      <c r="AE154" s="66"/>
      <c r="AF154" s="68"/>
      <c r="AG154" s="67"/>
      <c r="AH154" s="67"/>
      <c r="AI154" s="67"/>
      <c r="AJ154" s="7"/>
      <c r="AK154" s="3"/>
      <c r="AL154" s="3"/>
      <c r="AM154" s="3"/>
      <c r="AN154" s="3"/>
      <c r="AO154" s="3"/>
    </row>
    <row r="155" spans="1:41" s="3" customFormat="1" ht="30" x14ac:dyDescent="0.25">
      <c r="A155" s="24" t="s">
        <v>21</v>
      </c>
      <c r="B155" s="25">
        <v>1.46</v>
      </c>
      <c r="C155" s="25"/>
      <c r="D155" s="29"/>
      <c r="E155" s="25">
        <v>3.03</v>
      </c>
      <c r="F155" s="25"/>
      <c r="G155" s="29"/>
      <c r="H155" s="25">
        <v>1.5</v>
      </c>
      <c r="I155" s="25"/>
      <c r="J155" s="29"/>
      <c r="K155" s="25">
        <v>2</v>
      </c>
      <c r="L155" s="25"/>
      <c r="M155" s="29"/>
      <c r="N155" s="25">
        <v>1.39</v>
      </c>
      <c r="O155" s="25"/>
      <c r="P155" s="29"/>
      <c r="Q155" s="25">
        <v>0.66500000000000004</v>
      </c>
      <c r="R155" s="25"/>
      <c r="S155" s="29"/>
      <c r="T155" s="25">
        <v>0.92</v>
      </c>
      <c r="U155" s="25"/>
      <c r="V155" s="29"/>
      <c r="W155" s="25">
        <v>1.46</v>
      </c>
      <c r="X155" s="25"/>
      <c r="Y155" s="29"/>
      <c r="Z155" s="25">
        <v>0.81</v>
      </c>
      <c r="AA155" s="25"/>
      <c r="AB155" s="29"/>
      <c r="AC155" s="25">
        <v>0.82</v>
      </c>
      <c r="AD155" s="26"/>
      <c r="AE155" s="27"/>
      <c r="AF155" s="30">
        <f>SUM(B155:AC155)</f>
        <v>14.055000000000001</v>
      </c>
      <c r="AG155" s="42"/>
      <c r="AH155" s="43"/>
      <c r="AI155" s="43"/>
      <c r="AJ155" s="59"/>
    </row>
    <row r="156" spans="1:41" s="3" customFormat="1" ht="30" x14ac:dyDescent="0.25">
      <c r="A156" s="34" t="s">
        <v>22</v>
      </c>
      <c r="B156" s="35"/>
      <c r="C156" s="35"/>
      <c r="D156" s="27">
        <f>D160/B155/12/1000</f>
        <v>16.218264840182648</v>
      </c>
      <c r="E156" s="35"/>
      <c r="F156" s="35"/>
      <c r="G156" s="27">
        <f>G160/E155/12/1000</f>
        <v>15.724312431243124</v>
      </c>
      <c r="H156" s="35"/>
      <c r="I156" s="35"/>
      <c r="J156" s="27">
        <f>J160/H155/12/1000</f>
        <v>12.336444444444446</v>
      </c>
      <c r="K156" s="35"/>
      <c r="L156" s="35"/>
      <c r="M156" s="27">
        <f>M160/K155/12/1000</f>
        <v>15.392333333333333</v>
      </c>
      <c r="N156" s="35"/>
      <c r="O156" s="35"/>
      <c r="P156" s="27">
        <f>P160/N155/12/1000</f>
        <v>16.372781774580339</v>
      </c>
      <c r="Q156" s="35"/>
      <c r="R156" s="35"/>
      <c r="S156" s="27">
        <f>S160/Q155/12/1000</f>
        <v>15.410526315789474</v>
      </c>
      <c r="T156" s="35"/>
      <c r="U156" s="35"/>
      <c r="V156" s="27">
        <f>V160/T155/12/1000</f>
        <v>15.537681159420288</v>
      </c>
      <c r="W156" s="35"/>
      <c r="X156" s="35"/>
      <c r="Y156" s="27">
        <f>Y160/W155/12/1000</f>
        <v>15.702397260273974</v>
      </c>
      <c r="Z156" s="35"/>
      <c r="AA156" s="35"/>
      <c r="AB156" s="27">
        <f>AB160/Z155/12/1000</f>
        <v>15.471810699588476</v>
      </c>
      <c r="AC156" s="35"/>
      <c r="AD156" s="26"/>
      <c r="AE156" s="27">
        <f>AE160/AC155/12/1000</f>
        <v>15.18760162601626</v>
      </c>
      <c r="AF156" s="41"/>
      <c r="AG156" s="42">
        <f>AG160/AF155/12/1000</f>
        <v>15.355745286374955</v>
      </c>
      <c r="AH156" s="38"/>
      <c r="AI156" s="39"/>
      <c r="AJ156" s="47"/>
    </row>
    <row r="157" spans="1:41" s="3" customFormat="1" ht="30" x14ac:dyDescent="0.25">
      <c r="A157" s="40" t="s">
        <v>23</v>
      </c>
      <c r="B157" s="26"/>
      <c r="C157" s="35"/>
      <c r="D157" s="27">
        <f>D158+D159+D160</f>
        <v>1887744</v>
      </c>
      <c r="E157" s="35"/>
      <c r="F157" s="35"/>
      <c r="G157" s="27">
        <f>G158+G159+G160</f>
        <v>1187729</v>
      </c>
      <c r="H157" s="69"/>
      <c r="I157" s="35"/>
      <c r="J157" s="27">
        <f>J158+J159+J160</f>
        <v>760247</v>
      </c>
      <c r="K157" s="35"/>
      <c r="L157" s="35"/>
      <c r="M157" s="27">
        <f>M158+M159+M160</f>
        <v>1130116</v>
      </c>
      <c r="N157" s="35"/>
      <c r="O157" s="35"/>
      <c r="P157" s="27">
        <f>P158+P159+P160</f>
        <v>918132</v>
      </c>
      <c r="Q157" s="35"/>
      <c r="R157" s="35"/>
      <c r="S157" s="27">
        <f>S158+S159+S160</f>
        <v>616821</v>
      </c>
      <c r="T157" s="35"/>
      <c r="U157" s="35"/>
      <c r="V157" s="27">
        <f>V158+V159+V160</f>
        <v>548984</v>
      </c>
      <c r="W157" s="35"/>
      <c r="X157" s="35"/>
      <c r="Y157" s="27">
        <f>Y158+Y159+Y160</f>
        <v>1055450</v>
      </c>
      <c r="Z157" s="35"/>
      <c r="AA157" s="35"/>
      <c r="AB157" s="27">
        <f>AB158+AB159+AB160</f>
        <v>685329</v>
      </c>
      <c r="AC157" s="35"/>
      <c r="AD157" s="35"/>
      <c r="AE157" s="27">
        <f>AE158+AE159+AE160</f>
        <v>686348</v>
      </c>
      <c r="AF157" s="41"/>
      <c r="AG157" s="42">
        <f>D157+G157+J157+M157+P157+S157+V157+Y157+AB157+AE157</f>
        <v>9476900</v>
      </c>
      <c r="AH157" s="43">
        <f>AG157</f>
        <v>9476900</v>
      </c>
      <c r="AI157" s="39">
        <f>[1]сравнительный!I55</f>
        <v>9476900</v>
      </c>
      <c r="AJ157" s="47">
        <f>AI157-AH157</f>
        <v>0</v>
      </c>
    </row>
    <row r="158" spans="1:41" s="3" customFormat="1" ht="15" x14ac:dyDescent="0.25">
      <c r="A158" s="45" t="s">
        <v>24</v>
      </c>
      <c r="B158" s="26"/>
      <c r="C158" s="35"/>
      <c r="D158" s="27">
        <f>D163+D167+D171+D174+D177+D181+D185+D189+D197+D201+D205+D209+D193-172</f>
        <v>1307627</v>
      </c>
      <c r="E158" s="46"/>
      <c r="F158" s="46"/>
      <c r="G158" s="27">
        <f>G163+G167+G171+G174+G177+G181+G185+G189+G197+G201+G205+G209+G193</f>
        <v>331745</v>
      </c>
      <c r="H158" s="46"/>
      <c r="I158" s="46"/>
      <c r="J158" s="27">
        <f>J163+J167+J171+J174+J177+J181+J185+J189+J197+J201+J205+J209+J193</f>
        <v>386166</v>
      </c>
      <c r="K158" s="46"/>
      <c r="L158" s="46"/>
      <c r="M158" s="27">
        <f>M163+M167+M171+M174+M177+M181+M185+M189+M197+M201+M205+M209+M193</f>
        <v>210482</v>
      </c>
      <c r="N158" s="46"/>
      <c r="O158" s="46"/>
      <c r="P158" s="27">
        <f>P163+P167+P171+P174+P177+P181+P185+P189+P197+P201+P205+P209+P193</f>
        <v>57722</v>
      </c>
      <c r="Q158" s="46"/>
      <c r="R158" s="46"/>
      <c r="S158" s="27">
        <f>S163+S167+S171+S174+S177+S181+S185+S189+S197+S201+S205+S209+S193</f>
        <v>231114</v>
      </c>
      <c r="T158" s="46"/>
      <c r="U158" s="46"/>
      <c r="V158" s="27">
        <f>V163+V167+V171+V174+V177+V181+V185+V189+V197+V201+V205+V209+V193</f>
        <v>289422</v>
      </c>
      <c r="W158" s="46"/>
      <c r="X158" s="46"/>
      <c r="Y158" s="27">
        <f>Y163+Y167+Y171+Y174+Y177+Y181+Y185+Y189+Y197+Y201+Y205+Y209+Y193</f>
        <v>680297</v>
      </c>
      <c r="Z158" s="46"/>
      <c r="AA158" s="46"/>
      <c r="AB158" s="27">
        <f>AB163+AB167+AB171+AB174+AB177+AB181+AB185+AB189+AB197+AB201+AB205+AB209+AB193</f>
        <v>456164</v>
      </c>
      <c r="AC158" s="46"/>
      <c r="AD158" s="46"/>
      <c r="AE158" s="27">
        <f>AE163+AE167+AE171+AE174+AE177+AE181+AE185+AE189+AE197+AE201+AE205+AE209+AE193</f>
        <v>104061</v>
      </c>
      <c r="AF158" s="41"/>
      <c r="AG158" s="42">
        <f>D158+G158+J158+M158+P158+S158+V158+Y158+AB158+AE158</f>
        <v>4054800</v>
      </c>
      <c r="AH158" s="43">
        <f>AG158</f>
        <v>4054800</v>
      </c>
      <c r="AI158" s="39">
        <f>[1]сравнительный!I56</f>
        <v>4054800</v>
      </c>
      <c r="AJ158" s="47">
        <f>AI158-AH158</f>
        <v>0</v>
      </c>
    </row>
    <row r="159" spans="1:41" s="3" customFormat="1" ht="30" x14ac:dyDescent="0.25">
      <c r="A159" s="45" t="s">
        <v>25</v>
      </c>
      <c r="B159" s="26"/>
      <c r="C159" s="26"/>
      <c r="D159" s="27">
        <f>D164+D168+D172+D175+D178+D182+D186+D190+D198+D202+D206+D210+D194+178</f>
        <v>295973</v>
      </c>
      <c r="E159" s="46"/>
      <c r="F159" s="46"/>
      <c r="G159" s="27">
        <f>G164+G168+G172+G175+G178+G182+G186+G190+G198+G202+G206+G210+G194</f>
        <v>284248</v>
      </c>
      <c r="H159" s="46"/>
      <c r="I159" s="46"/>
      <c r="J159" s="27">
        <f>J164+J168+J172+J175+J178+J182+J186+J190+J198+J202+J206+J210+J194</f>
        <v>152025</v>
      </c>
      <c r="K159" s="46"/>
      <c r="L159" s="46"/>
      <c r="M159" s="27">
        <f>M164+M168+M172+M175+M178+M182+M186+M190+M198+M202+M206+M210+M194</f>
        <v>550218</v>
      </c>
      <c r="N159" s="46"/>
      <c r="O159" s="46"/>
      <c r="P159" s="27">
        <f>P164+P168+P172+P175+P178+P182+P186+P190+P198+P202+P206+P210+P194</f>
        <v>587312</v>
      </c>
      <c r="Q159" s="46"/>
      <c r="R159" s="46"/>
      <c r="S159" s="27">
        <f>S164+S168+S172+S175+S178+S182+S186+S190+S198+S202+S206+S210+S194</f>
        <v>262731</v>
      </c>
      <c r="T159" s="46"/>
      <c r="U159" s="46"/>
      <c r="V159" s="27">
        <f>V164+V168+V172+V175+V178+V182+V186+V190+V198+V202+V206+V210+V194</f>
        <v>88026</v>
      </c>
      <c r="W159" s="46"/>
      <c r="X159" s="46"/>
      <c r="Y159" s="27">
        <f>Y164+Y168+Y172+Y175+Y178+Y182+Y186+Y190+Y198+Y202+Y206+Y210+Y194</f>
        <v>100047</v>
      </c>
      <c r="Z159" s="46"/>
      <c r="AA159" s="46"/>
      <c r="AB159" s="27">
        <f>AB164+AB168+AB172+AB175+AB178+AB182+AB186+AB190+AB198+AB202+AB206+AB210+AB194</f>
        <v>78779</v>
      </c>
      <c r="AC159" s="46"/>
      <c r="AD159" s="46"/>
      <c r="AE159" s="27">
        <f>AE164+AE168+AE172+AE175+AE178+AE182+AE186+AE190+AE198+AE202+AE206+AE210+AE194</f>
        <v>432841</v>
      </c>
      <c r="AF159" s="41"/>
      <c r="AG159" s="42">
        <f>D159+G159+J159+M159+P159+S159+V159+Y159+AB159+AE159</f>
        <v>2832200</v>
      </c>
      <c r="AH159" s="43">
        <f>AG159</f>
        <v>2832200</v>
      </c>
      <c r="AI159" s="39">
        <f>[1]сравнительный!I57</f>
        <v>2832200</v>
      </c>
      <c r="AJ159" s="47">
        <f>AI159-AH159</f>
        <v>0</v>
      </c>
    </row>
    <row r="160" spans="1:41" s="3" customFormat="1" ht="15" x14ac:dyDescent="0.25">
      <c r="A160" s="45" t="s">
        <v>26</v>
      </c>
      <c r="B160" s="26"/>
      <c r="C160" s="26"/>
      <c r="D160" s="27">
        <f>D165+D169+D179+D183+D187+D191+D195+D199+D203+D207+D211-52</f>
        <v>284144</v>
      </c>
      <c r="E160" s="46"/>
      <c r="F160" s="46"/>
      <c r="G160" s="27">
        <f>G165+G169+G179+G183+G187+G191+G195+G199+G203+G207+G211</f>
        <v>571736</v>
      </c>
      <c r="H160" s="46"/>
      <c r="I160" s="46"/>
      <c r="J160" s="27">
        <f>J165+J169+J179+J183+J187+J191+J195+J199+J203+J207+J211</f>
        <v>222056</v>
      </c>
      <c r="K160" s="46"/>
      <c r="L160" s="46"/>
      <c r="M160" s="27">
        <f>M165+M169+M179+M183+M187+M191+M195+M199+M203+M207+M211</f>
        <v>369416</v>
      </c>
      <c r="N160" s="46"/>
      <c r="O160" s="46"/>
      <c r="P160" s="27">
        <f>P165+P169+P179+P183+P187+P191+P195+P199+P203+P207+P211</f>
        <v>273098</v>
      </c>
      <c r="Q160" s="46"/>
      <c r="R160" s="46"/>
      <c r="S160" s="27">
        <f>S165+S169+S179+S183+S187+S191+S195+S199+S203+S207+S211</f>
        <v>122976</v>
      </c>
      <c r="T160" s="46"/>
      <c r="U160" s="46"/>
      <c r="V160" s="27">
        <f>V165+V169+V179+V183+V187+V191+V195+V199+V203+V207+V211</f>
        <v>171536</v>
      </c>
      <c r="W160" s="46"/>
      <c r="X160" s="46"/>
      <c r="Y160" s="27">
        <f>Y165+Y169+Y179+Y183+Y187+Y191+Y195+Y199+Y203+Y207+Y211</f>
        <v>275106</v>
      </c>
      <c r="Z160" s="46"/>
      <c r="AA160" s="46"/>
      <c r="AB160" s="27">
        <f>AB165+AB169+AB179+AB183+AB187+AB191+AB195+AB199+AB203+AB207+AB211</f>
        <v>150386</v>
      </c>
      <c r="AC160" s="46"/>
      <c r="AD160" s="46"/>
      <c r="AE160" s="27">
        <f>AE165+AE169+AE179+AE183+AE187+AE191+AE195+AE199+AE203+AE207+AE211</f>
        <v>149446</v>
      </c>
      <c r="AF160" s="41"/>
      <c r="AG160" s="42">
        <f>D160+G160+J160+M160+P160+S160+V160+Y160+AB160+AE160</f>
        <v>2589900</v>
      </c>
      <c r="AH160" s="43">
        <f>AG160</f>
        <v>2589900</v>
      </c>
      <c r="AI160" s="39">
        <f>[1]сравнительный!I58</f>
        <v>2589900</v>
      </c>
      <c r="AJ160" s="47">
        <f>AI160-AH160</f>
        <v>0</v>
      </c>
    </row>
    <row r="161" spans="1:37" s="3" customFormat="1" ht="28.5" x14ac:dyDescent="0.25">
      <c r="A161" s="48" t="s">
        <v>27</v>
      </c>
      <c r="B161" s="26"/>
      <c r="C161" s="26"/>
      <c r="D161" s="27"/>
      <c r="E161" s="26"/>
      <c r="F161" s="26"/>
      <c r="G161" s="27"/>
      <c r="H161" s="26"/>
      <c r="I161" s="26"/>
      <c r="J161" s="27"/>
      <c r="K161" s="26"/>
      <c r="L161" s="26"/>
      <c r="M161" s="27"/>
      <c r="N161" s="26"/>
      <c r="O161" s="26"/>
      <c r="P161" s="27"/>
      <c r="Q161" s="26"/>
      <c r="R161" s="26"/>
      <c r="S161" s="27"/>
      <c r="T161" s="26"/>
      <c r="U161" s="26"/>
      <c r="V161" s="27"/>
      <c r="W161" s="26"/>
      <c r="X161" s="26"/>
      <c r="Y161" s="27"/>
      <c r="Z161" s="26"/>
      <c r="AA161" s="26"/>
      <c r="AB161" s="27"/>
      <c r="AC161" s="26"/>
      <c r="AD161" s="26"/>
      <c r="AE161" s="27"/>
      <c r="AF161" s="41"/>
      <c r="AG161" s="42"/>
      <c r="AH161" s="43"/>
      <c r="AI161" s="39"/>
      <c r="AJ161" s="47"/>
    </row>
    <row r="162" spans="1:37" s="3" customFormat="1" ht="15" x14ac:dyDescent="0.25">
      <c r="A162" s="49" t="s">
        <v>28</v>
      </c>
      <c r="B162" s="26">
        <f>'[1]сельское хозяйство (2014-2016)'!G7</f>
        <v>45.3</v>
      </c>
      <c r="C162" s="26">
        <v>10010</v>
      </c>
      <c r="D162" s="27">
        <f>C162*B162</f>
        <v>453453</v>
      </c>
      <c r="E162" s="26">
        <f>'[1]сельское хозяйство (2014-2016)'!M7</f>
        <v>30.4</v>
      </c>
      <c r="F162" s="26">
        <f>C162</f>
        <v>10010</v>
      </c>
      <c r="G162" s="27">
        <f>F162*E162</f>
        <v>304304</v>
      </c>
      <c r="H162" s="26">
        <f>'[1]сельское хозяйство (2014-2016)'!S7</f>
        <v>19.7</v>
      </c>
      <c r="I162" s="26">
        <f>C162</f>
        <v>10010</v>
      </c>
      <c r="J162" s="27">
        <f>I162*H162</f>
        <v>197197</v>
      </c>
      <c r="K162" s="26">
        <f>'[1]сельское хозяйство (2014-2016)'!Y7</f>
        <v>41.599999999999994</v>
      </c>
      <c r="L162" s="26">
        <f>C162</f>
        <v>10010</v>
      </c>
      <c r="M162" s="27">
        <f>L162*K162</f>
        <v>416415.99999999994</v>
      </c>
      <c r="N162" s="26">
        <f>'[1]сельское хозяйство (2014-2016)'!AE7</f>
        <v>33.700000000000003</v>
      </c>
      <c r="O162" s="26">
        <f>C162</f>
        <v>10010</v>
      </c>
      <c r="P162" s="27">
        <f>O162*N162</f>
        <v>337337</v>
      </c>
      <c r="Q162" s="26">
        <f>'[1]сельское хозяйство (2014-2016)'!AK7</f>
        <v>25.2</v>
      </c>
      <c r="R162" s="26">
        <f>C162</f>
        <v>10010</v>
      </c>
      <c r="S162" s="27">
        <f>R162*Q162</f>
        <v>252252</v>
      </c>
      <c r="T162" s="26">
        <f>'[1]сельское хозяйство (2014-2016)'!AQ7</f>
        <v>15.9</v>
      </c>
      <c r="U162" s="26">
        <f>C162</f>
        <v>10010</v>
      </c>
      <c r="V162" s="27">
        <f>U162*T162</f>
        <v>159159</v>
      </c>
      <c r="W162" s="26">
        <f>'[1]сельское хозяйство (2014-2016)'!AW7</f>
        <v>36.299999999999997</v>
      </c>
      <c r="X162" s="26">
        <f>C162</f>
        <v>10010</v>
      </c>
      <c r="Y162" s="27">
        <f>X162*W162</f>
        <v>363363</v>
      </c>
      <c r="Z162" s="26">
        <f>'[1]сельское хозяйство (2014-2016)'!BC7</f>
        <v>17.899999999999999</v>
      </c>
      <c r="AA162" s="26">
        <f t="shared" ref="AA162:AA211" si="51">C162</f>
        <v>10010</v>
      </c>
      <c r="AB162" s="27">
        <f>AA162*Z162</f>
        <v>179179</v>
      </c>
      <c r="AC162" s="26">
        <f>'[1]сельское хозяйство (2014-2016)'!BI7</f>
        <v>32.699999999999996</v>
      </c>
      <c r="AD162" s="26">
        <f>C162</f>
        <v>10010</v>
      </c>
      <c r="AE162" s="27">
        <f>AD162*AC162</f>
        <v>327326.99999999994</v>
      </c>
      <c r="AF162" s="41">
        <f>B162+E162+H162+K162+N162+Q162+T162+W162+Z162+AC162</f>
        <v>298.69999999999993</v>
      </c>
      <c r="AG162" s="42">
        <f t="shared" ref="AG162:AG211" si="52">D162+G162+J162+M162+P162+S162+V162+Y162+AB162+AE162</f>
        <v>2989987</v>
      </c>
      <c r="AH162" s="43">
        <f>AF162</f>
        <v>298.69999999999993</v>
      </c>
      <c r="AI162" s="39">
        <f>[1]сравнительный!I60</f>
        <v>298.7</v>
      </c>
      <c r="AJ162" s="47">
        <f t="shared" ref="AJ162:AJ211" si="53">AI162-AH162</f>
        <v>0</v>
      </c>
      <c r="AK162" s="50">
        <f>AH162+AH166</f>
        <v>443.49999999999989</v>
      </c>
    </row>
    <row r="163" spans="1:37" s="3" customFormat="1" ht="15" x14ac:dyDescent="0.25">
      <c r="A163" s="45" t="s">
        <v>24</v>
      </c>
      <c r="B163" s="26">
        <f>'[1]сельское хозяйство (2014-2016)'!G8</f>
        <v>36.6</v>
      </c>
      <c r="C163" s="26">
        <v>10010</v>
      </c>
      <c r="D163" s="27">
        <f t="shared" ref="D163:D211" si="54">C163*B163</f>
        <v>366366</v>
      </c>
      <c r="E163" s="26">
        <f>'[1]сельское хозяйство (2014-2016)'!M8</f>
        <v>13.6</v>
      </c>
      <c r="F163" s="26">
        <f t="shared" ref="F163:F211" si="55">C163</f>
        <v>10010</v>
      </c>
      <c r="G163" s="27">
        <f t="shared" ref="G163:G211" si="56">F163*E163</f>
        <v>136136</v>
      </c>
      <c r="H163" s="26">
        <f>'[1]сельское хозяйство (2014-2016)'!S8</f>
        <v>16.7</v>
      </c>
      <c r="I163" s="26">
        <f t="shared" ref="I163:I211" si="57">C163</f>
        <v>10010</v>
      </c>
      <c r="J163" s="27">
        <f t="shared" ref="J163:J211" si="58">I163*H163</f>
        <v>167167</v>
      </c>
      <c r="K163" s="26">
        <f>'[1]сельское хозяйство (2014-2016)'!Y8</f>
        <v>9.6999999999999993</v>
      </c>
      <c r="L163" s="26">
        <f t="shared" ref="L163:L211" si="59">C163</f>
        <v>10010</v>
      </c>
      <c r="M163" s="27">
        <f t="shared" ref="M163:M211" si="60">L163*K163</f>
        <v>97097</v>
      </c>
      <c r="N163" s="26">
        <f>'[1]сельское хозяйство (2014-2016)'!AE8</f>
        <v>3.1</v>
      </c>
      <c r="O163" s="26">
        <f t="shared" ref="O163:O211" si="61">C163</f>
        <v>10010</v>
      </c>
      <c r="P163" s="27">
        <f t="shared" ref="P163:P211" si="62">O163*N163</f>
        <v>31031</v>
      </c>
      <c r="Q163" s="26">
        <f>'[1]сельское хозяйство (2014-2016)'!AK8</f>
        <v>10</v>
      </c>
      <c r="R163" s="26">
        <f t="shared" ref="R163:R211" si="63">C163</f>
        <v>10010</v>
      </c>
      <c r="S163" s="27">
        <f t="shared" ref="S163:S211" si="64">R163*Q163</f>
        <v>100100</v>
      </c>
      <c r="T163" s="26">
        <f>'[1]сельское хозяйство (2014-2016)'!AQ8</f>
        <v>15.5</v>
      </c>
      <c r="U163" s="26">
        <f t="shared" ref="U163:U211" si="65">C163</f>
        <v>10010</v>
      </c>
      <c r="V163" s="27">
        <f t="shared" ref="V163:V211" si="66">U163*T163</f>
        <v>155155</v>
      </c>
      <c r="W163" s="26">
        <f>'[1]сельское хозяйство (2014-2016)'!AW8</f>
        <v>32.299999999999997</v>
      </c>
      <c r="X163" s="26">
        <f t="shared" ref="X163:X211" si="67">C163</f>
        <v>10010</v>
      </c>
      <c r="Y163" s="27">
        <f t="shared" ref="Y163:Y211" si="68">X163*W163</f>
        <v>323323</v>
      </c>
      <c r="Z163" s="26">
        <f>'[1]сельское хозяйство (2014-2016)'!BC8</f>
        <v>13.3</v>
      </c>
      <c r="AA163" s="26">
        <f t="shared" si="51"/>
        <v>10010</v>
      </c>
      <c r="AB163" s="27">
        <f t="shared" ref="AB163:AB211" si="69">AA163*Z163</f>
        <v>133133</v>
      </c>
      <c r="AC163" s="26">
        <f>'[1]сельское хозяйство (2014-2016)'!BI8</f>
        <v>6.8</v>
      </c>
      <c r="AD163" s="26">
        <f t="shared" ref="AD163:AD211" si="70">C163</f>
        <v>10010</v>
      </c>
      <c r="AE163" s="27">
        <f t="shared" ref="AE163:AE211" si="71">AD163*AC163</f>
        <v>68068</v>
      </c>
      <c r="AF163" s="41">
        <f t="shared" ref="AF163:AF211" si="72">B163+E163+H163+K163+N163+Q163+T163+W163+Z163+AC163</f>
        <v>157.60000000000002</v>
      </c>
      <c r="AG163" s="42">
        <f t="shared" si="52"/>
        <v>1577576</v>
      </c>
      <c r="AH163" s="43">
        <f t="shared" ref="AH163:AH211" si="73">AF163</f>
        <v>157.60000000000002</v>
      </c>
      <c r="AI163" s="39">
        <f>[1]сравнительный!I61</f>
        <v>157.6</v>
      </c>
      <c r="AJ163" s="47">
        <f t="shared" si="53"/>
        <v>0</v>
      </c>
      <c r="AK163" s="50">
        <f>AH163+AH167</f>
        <v>233.20000000000002</v>
      </c>
    </row>
    <row r="164" spans="1:37" s="3" customFormat="1" ht="30" x14ac:dyDescent="0.25">
      <c r="A164" s="45" t="s">
        <v>25</v>
      </c>
      <c r="B164" s="26">
        <f>'[1]сельское хозяйство (2014-2016)'!G9</f>
        <v>8.6999999999999993</v>
      </c>
      <c r="C164" s="26">
        <v>10010</v>
      </c>
      <c r="D164" s="27">
        <f t="shared" si="54"/>
        <v>87087</v>
      </c>
      <c r="E164" s="26">
        <f>'[1]сельское хозяйство (2014-2016)'!M9</f>
        <v>16.8</v>
      </c>
      <c r="F164" s="26">
        <f t="shared" si="55"/>
        <v>10010</v>
      </c>
      <c r="G164" s="27">
        <f t="shared" si="56"/>
        <v>168168</v>
      </c>
      <c r="H164" s="26">
        <f>'[1]сельское хозяйство (2014-2016)'!S9</f>
        <v>3</v>
      </c>
      <c r="I164" s="26">
        <f t="shared" si="57"/>
        <v>10010</v>
      </c>
      <c r="J164" s="27">
        <f t="shared" si="58"/>
        <v>30030</v>
      </c>
      <c r="K164" s="26">
        <f>'[1]сельское хозяйство (2014-2016)'!Y9</f>
        <v>31.9</v>
      </c>
      <c r="L164" s="26">
        <f t="shared" si="59"/>
        <v>10010</v>
      </c>
      <c r="M164" s="27">
        <f t="shared" si="60"/>
        <v>319319</v>
      </c>
      <c r="N164" s="26">
        <f>'[1]сельское хозяйство (2014-2016)'!AE9</f>
        <v>30.6</v>
      </c>
      <c r="O164" s="26">
        <f t="shared" si="61"/>
        <v>10010</v>
      </c>
      <c r="P164" s="27">
        <f t="shared" si="62"/>
        <v>306306</v>
      </c>
      <c r="Q164" s="26">
        <f>'[1]сельское хозяйство (2014-2016)'!AK9</f>
        <v>15.2</v>
      </c>
      <c r="R164" s="26">
        <f t="shared" si="63"/>
        <v>10010</v>
      </c>
      <c r="S164" s="27">
        <f t="shared" si="64"/>
        <v>152152</v>
      </c>
      <c r="T164" s="26">
        <f>'[1]сельское хозяйство (2014-2016)'!AQ9</f>
        <v>0.4</v>
      </c>
      <c r="U164" s="26">
        <f t="shared" si="65"/>
        <v>10010</v>
      </c>
      <c r="V164" s="27">
        <f t="shared" si="66"/>
        <v>4004</v>
      </c>
      <c r="W164" s="26">
        <f>'[1]сельское хозяйство (2014-2016)'!AW9</f>
        <v>4</v>
      </c>
      <c r="X164" s="26">
        <f t="shared" si="67"/>
        <v>10010</v>
      </c>
      <c r="Y164" s="27">
        <f t="shared" si="68"/>
        <v>40040</v>
      </c>
      <c r="Z164" s="26">
        <f>'[1]сельское хозяйство (2014-2016)'!BC9</f>
        <v>4.5999999999999996</v>
      </c>
      <c r="AA164" s="26">
        <f t="shared" si="51"/>
        <v>10010</v>
      </c>
      <c r="AB164" s="27">
        <f t="shared" si="69"/>
        <v>46046</v>
      </c>
      <c r="AC164" s="26">
        <f>'[1]сельское хозяйство (2014-2016)'!BI9</f>
        <v>25.9</v>
      </c>
      <c r="AD164" s="26">
        <f t="shared" si="70"/>
        <v>10010</v>
      </c>
      <c r="AE164" s="27">
        <f t="shared" si="71"/>
        <v>259259</v>
      </c>
      <c r="AF164" s="41">
        <f t="shared" si="72"/>
        <v>141.1</v>
      </c>
      <c r="AG164" s="42">
        <f t="shared" si="52"/>
        <v>1412411</v>
      </c>
      <c r="AH164" s="43">
        <f t="shared" si="73"/>
        <v>141.1</v>
      </c>
      <c r="AI164" s="39">
        <f>[1]сравнительный!I62</f>
        <v>141.1</v>
      </c>
      <c r="AJ164" s="47">
        <f t="shared" si="53"/>
        <v>0</v>
      </c>
      <c r="AK164" s="50">
        <f>AH164+AH168</f>
        <v>207.2</v>
      </c>
    </row>
    <row r="165" spans="1:37" s="3" customFormat="1" ht="15" x14ac:dyDescent="0.25">
      <c r="A165" s="45" t="s">
        <v>26</v>
      </c>
      <c r="B165" s="26">
        <f>'[1]сельское хозяйство (2014-2016)'!G10</f>
        <v>0</v>
      </c>
      <c r="C165" s="26">
        <v>10010</v>
      </c>
      <c r="D165" s="27">
        <f t="shared" si="54"/>
        <v>0</v>
      </c>
      <c r="E165" s="26">
        <f>'[1]сельское хозяйство (2014-2016)'!M10</f>
        <v>0</v>
      </c>
      <c r="F165" s="26">
        <f t="shared" si="55"/>
        <v>10010</v>
      </c>
      <c r="G165" s="27">
        <f t="shared" si="56"/>
        <v>0</v>
      </c>
      <c r="H165" s="26">
        <f>'[1]сельское хозяйство (2014-2016)'!S10</f>
        <v>0</v>
      </c>
      <c r="I165" s="26">
        <f t="shared" si="57"/>
        <v>10010</v>
      </c>
      <c r="J165" s="27">
        <f t="shared" si="58"/>
        <v>0</v>
      </c>
      <c r="K165" s="26">
        <f>'[1]сельское хозяйство (2014-2016)'!Y10</f>
        <v>0</v>
      </c>
      <c r="L165" s="26">
        <f t="shared" si="59"/>
        <v>10010</v>
      </c>
      <c r="M165" s="27">
        <f t="shared" si="60"/>
        <v>0</v>
      </c>
      <c r="N165" s="26">
        <f>'[1]сельское хозяйство (2014-2016)'!AE10</f>
        <v>0</v>
      </c>
      <c r="O165" s="26">
        <f t="shared" si="61"/>
        <v>10010</v>
      </c>
      <c r="P165" s="27">
        <f t="shared" si="62"/>
        <v>0</v>
      </c>
      <c r="Q165" s="26">
        <f>'[1]сельское хозяйство (2014-2016)'!AK10</f>
        <v>0</v>
      </c>
      <c r="R165" s="26">
        <f t="shared" si="63"/>
        <v>10010</v>
      </c>
      <c r="S165" s="27">
        <f t="shared" si="64"/>
        <v>0</v>
      </c>
      <c r="T165" s="26">
        <f>'[1]сельское хозяйство (2014-2016)'!AQ10</f>
        <v>0</v>
      </c>
      <c r="U165" s="26">
        <f t="shared" si="65"/>
        <v>10010</v>
      </c>
      <c r="V165" s="27">
        <f t="shared" si="66"/>
        <v>0</v>
      </c>
      <c r="W165" s="26">
        <f>'[1]сельское хозяйство (2014-2016)'!AW10</f>
        <v>0</v>
      </c>
      <c r="X165" s="26">
        <f t="shared" si="67"/>
        <v>10010</v>
      </c>
      <c r="Y165" s="27">
        <f t="shared" si="68"/>
        <v>0</v>
      </c>
      <c r="Z165" s="26">
        <f>'[1]сельское хозяйство (2014-2016)'!BC10</f>
        <v>0</v>
      </c>
      <c r="AA165" s="26">
        <f t="shared" si="51"/>
        <v>10010</v>
      </c>
      <c r="AB165" s="27">
        <f t="shared" si="69"/>
        <v>0</v>
      </c>
      <c r="AC165" s="26">
        <f>'[1]сельское хозяйство (2014-2016)'!BI10</f>
        <v>0</v>
      </c>
      <c r="AD165" s="26">
        <f t="shared" si="70"/>
        <v>10010</v>
      </c>
      <c r="AE165" s="27">
        <f t="shared" si="71"/>
        <v>0</v>
      </c>
      <c r="AF165" s="41">
        <f t="shared" si="72"/>
        <v>0</v>
      </c>
      <c r="AG165" s="42">
        <f t="shared" si="52"/>
        <v>0</v>
      </c>
      <c r="AH165" s="43">
        <f t="shared" si="73"/>
        <v>0</v>
      </c>
      <c r="AI165" s="39">
        <f>[1]сравнительный!I63</f>
        <v>0</v>
      </c>
      <c r="AJ165" s="47">
        <f t="shared" si="53"/>
        <v>0</v>
      </c>
      <c r="AK165" s="50">
        <f>AH165+AH169</f>
        <v>3.1</v>
      </c>
    </row>
    <row r="166" spans="1:37" s="3" customFormat="1" ht="15" x14ac:dyDescent="0.25">
      <c r="A166" s="49" t="s">
        <v>29</v>
      </c>
      <c r="B166" s="26">
        <f>'[1]сельское хозяйство (2014-2016)'!G11</f>
        <v>22.35</v>
      </c>
      <c r="C166" s="26">
        <v>9310</v>
      </c>
      <c r="D166" s="27">
        <f t="shared" si="54"/>
        <v>208078.5</v>
      </c>
      <c r="E166" s="26">
        <f>'[1]сельское хозяйство (2014-2016)'!M11</f>
        <v>18.25</v>
      </c>
      <c r="F166" s="26">
        <f t="shared" si="55"/>
        <v>9310</v>
      </c>
      <c r="G166" s="27">
        <f t="shared" si="56"/>
        <v>169907.5</v>
      </c>
      <c r="H166" s="26">
        <f>'[1]сельское хозяйство (2014-2016)'!S11</f>
        <v>8.25</v>
      </c>
      <c r="I166" s="26">
        <f t="shared" si="57"/>
        <v>9310</v>
      </c>
      <c r="J166" s="27">
        <f t="shared" si="58"/>
        <v>76807.5</v>
      </c>
      <c r="K166" s="26">
        <f>'[1]сельское хозяйство (2014-2016)'!Y11</f>
        <v>24.75</v>
      </c>
      <c r="L166" s="26">
        <f t="shared" si="59"/>
        <v>9310</v>
      </c>
      <c r="M166" s="27">
        <f t="shared" si="60"/>
        <v>230422.5</v>
      </c>
      <c r="N166" s="26">
        <f>'[1]сельское хозяйство (2014-2016)'!AE11</f>
        <v>17.05</v>
      </c>
      <c r="O166" s="26">
        <f t="shared" si="61"/>
        <v>9310</v>
      </c>
      <c r="P166" s="27">
        <f t="shared" si="62"/>
        <v>158735.5</v>
      </c>
      <c r="Q166" s="26">
        <f>'[1]сельское хозяйство (2014-2016)'!AK11</f>
        <v>10.55</v>
      </c>
      <c r="R166" s="26">
        <f t="shared" si="63"/>
        <v>9310</v>
      </c>
      <c r="S166" s="27">
        <f t="shared" si="64"/>
        <v>98220.5</v>
      </c>
      <c r="T166" s="26">
        <f>'[1]сельское хозяйство (2014-2016)'!AQ11</f>
        <v>6.15</v>
      </c>
      <c r="U166" s="26">
        <f t="shared" si="65"/>
        <v>9310</v>
      </c>
      <c r="V166" s="27">
        <f t="shared" si="66"/>
        <v>57256.5</v>
      </c>
      <c r="W166" s="26">
        <f>'[1]сельское хозяйство (2014-2016)'!AW11</f>
        <v>11.95</v>
      </c>
      <c r="X166" s="26">
        <f t="shared" si="67"/>
        <v>9310</v>
      </c>
      <c r="Y166" s="27">
        <f t="shared" si="68"/>
        <v>111254.5</v>
      </c>
      <c r="Z166" s="26">
        <f>'[1]сельское хозяйство (2014-2016)'!BC11</f>
        <v>10.649999999999999</v>
      </c>
      <c r="AA166" s="26">
        <f t="shared" si="51"/>
        <v>9310</v>
      </c>
      <c r="AB166" s="27">
        <f t="shared" si="69"/>
        <v>99151.499999999985</v>
      </c>
      <c r="AC166" s="26">
        <f>'[1]сельское хозяйство (2014-2016)'!BI11</f>
        <v>14.85</v>
      </c>
      <c r="AD166" s="26">
        <f t="shared" si="70"/>
        <v>9310</v>
      </c>
      <c r="AE166" s="27">
        <f t="shared" si="71"/>
        <v>138253.5</v>
      </c>
      <c r="AF166" s="41">
        <f t="shared" si="72"/>
        <v>144.79999999999998</v>
      </c>
      <c r="AG166" s="42">
        <f t="shared" si="52"/>
        <v>1348088</v>
      </c>
      <c r="AH166" s="43">
        <f t="shared" si="73"/>
        <v>144.79999999999998</v>
      </c>
      <c r="AI166" s="39">
        <f>[1]сравнительный!I64</f>
        <v>144.80000000000001</v>
      </c>
      <c r="AJ166" s="47">
        <f t="shared" si="53"/>
        <v>0</v>
      </c>
    </row>
    <row r="167" spans="1:37" s="3" customFormat="1" ht="15" x14ac:dyDescent="0.25">
      <c r="A167" s="45" t="s">
        <v>24</v>
      </c>
      <c r="B167" s="26">
        <f>'[1]сельское хозяйство (2014-2016)'!G12</f>
        <v>18.3</v>
      </c>
      <c r="C167" s="26">
        <v>9310</v>
      </c>
      <c r="D167" s="27">
        <f t="shared" si="54"/>
        <v>170373</v>
      </c>
      <c r="E167" s="26">
        <f>'[1]сельское хозяйство (2014-2016)'!M12</f>
        <v>9.9</v>
      </c>
      <c r="F167" s="26">
        <f t="shared" si="55"/>
        <v>9310</v>
      </c>
      <c r="G167" s="27">
        <f t="shared" si="56"/>
        <v>92169</v>
      </c>
      <c r="H167" s="26">
        <f>'[1]сельское хозяйство (2014-2016)'!S12</f>
        <v>6.4</v>
      </c>
      <c r="I167" s="26">
        <f t="shared" si="57"/>
        <v>9310</v>
      </c>
      <c r="J167" s="27">
        <f t="shared" si="58"/>
        <v>59584</v>
      </c>
      <c r="K167" s="26">
        <f>'[1]сельское хозяйство (2014-2016)'!Y12</f>
        <v>9.5</v>
      </c>
      <c r="L167" s="26">
        <f t="shared" si="59"/>
        <v>9310</v>
      </c>
      <c r="M167" s="27">
        <f t="shared" si="60"/>
        <v>88445</v>
      </c>
      <c r="N167" s="26">
        <f>'[1]сельское хозяйство (2014-2016)'!AE12</f>
        <v>2.1</v>
      </c>
      <c r="O167" s="26">
        <f t="shared" si="61"/>
        <v>9310</v>
      </c>
      <c r="P167" s="27">
        <f t="shared" si="62"/>
        <v>19551</v>
      </c>
      <c r="Q167" s="26">
        <f>'[1]сельское хозяйство (2014-2016)'!AK12</f>
        <v>3.4</v>
      </c>
      <c r="R167" s="26">
        <f t="shared" si="63"/>
        <v>9310</v>
      </c>
      <c r="S167" s="27">
        <f t="shared" si="64"/>
        <v>31654</v>
      </c>
      <c r="T167" s="26">
        <f>'[1]сельское хозяйство (2014-2016)'!AQ12</f>
        <v>5.7</v>
      </c>
      <c r="U167" s="26">
        <f t="shared" si="65"/>
        <v>9310</v>
      </c>
      <c r="V167" s="27">
        <f t="shared" si="66"/>
        <v>53067</v>
      </c>
      <c r="W167" s="26">
        <f>'[1]сельское хозяйство (2014-2016)'!AW12</f>
        <v>9.9</v>
      </c>
      <c r="X167" s="26">
        <f t="shared" si="67"/>
        <v>9310</v>
      </c>
      <c r="Y167" s="27">
        <f t="shared" si="68"/>
        <v>92169</v>
      </c>
      <c r="Z167" s="26">
        <f>'[1]сельское хозяйство (2014-2016)'!BC12</f>
        <v>8.1</v>
      </c>
      <c r="AA167" s="26">
        <f t="shared" si="51"/>
        <v>9310</v>
      </c>
      <c r="AB167" s="27">
        <f t="shared" si="69"/>
        <v>75411</v>
      </c>
      <c r="AC167" s="26">
        <f>'[1]сельское хозяйство (2014-2016)'!BI12</f>
        <v>2.2999999999999998</v>
      </c>
      <c r="AD167" s="26">
        <f t="shared" si="70"/>
        <v>9310</v>
      </c>
      <c r="AE167" s="27">
        <f t="shared" si="71"/>
        <v>21413</v>
      </c>
      <c r="AF167" s="41">
        <f t="shared" si="72"/>
        <v>75.599999999999994</v>
      </c>
      <c r="AG167" s="42">
        <f t="shared" si="52"/>
        <v>703836</v>
      </c>
      <c r="AH167" s="43">
        <f t="shared" si="73"/>
        <v>75.599999999999994</v>
      </c>
      <c r="AI167" s="39">
        <v>75.599999999999994</v>
      </c>
      <c r="AJ167" s="47">
        <f t="shared" si="53"/>
        <v>0</v>
      </c>
    </row>
    <row r="168" spans="1:37" s="3" customFormat="1" ht="30" x14ac:dyDescent="0.25">
      <c r="A168" s="45" t="s">
        <v>25</v>
      </c>
      <c r="B168" s="26">
        <f>'[1]сельское хозяйство (2014-2016)'!G13</f>
        <v>3.8</v>
      </c>
      <c r="C168" s="26">
        <v>9510</v>
      </c>
      <c r="D168" s="27">
        <f t="shared" si="54"/>
        <v>36138</v>
      </c>
      <c r="E168" s="26">
        <f>'[1]сельское хозяйство (2014-2016)'!M13</f>
        <v>8</v>
      </c>
      <c r="F168" s="26">
        <f t="shared" si="55"/>
        <v>9510</v>
      </c>
      <c r="G168" s="27">
        <f t="shared" si="56"/>
        <v>76080</v>
      </c>
      <c r="H168" s="26">
        <f>'[1]сельское хозяйство (2014-2016)'!S13</f>
        <v>1.5</v>
      </c>
      <c r="I168" s="26">
        <f t="shared" si="57"/>
        <v>9510</v>
      </c>
      <c r="J168" s="27">
        <f t="shared" si="58"/>
        <v>14265</v>
      </c>
      <c r="K168" s="26">
        <f>'[1]сельское хозяйство (2014-2016)'!Y13</f>
        <v>14.9</v>
      </c>
      <c r="L168" s="26">
        <f t="shared" si="59"/>
        <v>9510</v>
      </c>
      <c r="M168" s="27">
        <f t="shared" si="60"/>
        <v>141699</v>
      </c>
      <c r="N168" s="26">
        <f>'[1]сельское хозяйство (2014-2016)'!AE13</f>
        <v>14.6</v>
      </c>
      <c r="O168" s="26">
        <f t="shared" si="61"/>
        <v>9510</v>
      </c>
      <c r="P168" s="27">
        <f t="shared" si="62"/>
        <v>138846</v>
      </c>
      <c r="Q168" s="26">
        <f>'[1]сельское хозяйство (2014-2016)'!AK13</f>
        <v>6.9</v>
      </c>
      <c r="R168" s="26">
        <f t="shared" si="63"/>
        <v>9510</v>
      </c>
      <c r="S168" s="27">
        <f t="shared" si="64"/>
        <v>65619</v>
      </c>
      <c r="T168" s="26">
        <f>'[1]сельское хозяйство (2014-2016)'!AQ13</f>
        <v>0.2</v>
      </c>
      <c r="U168" s="26">
        <f t="shared" si="65"/>
        <v>9510</v>
      </c>
      <c r="V168" s="27">
        <f t="shared" si="66"/>
        <v>1902</v>
      </c>
      <c r="W168" s="26">
        <f>'[1]сельское хозяйство (2014-2016)'!AW13</f>
        <v>1.7</v>
      </c>
      <c r="X168" s="26">
        <f t="shared" si="67"/>
        <v>9510</v>
      </c>
      <c r="Y168" s="27">
        <f t="shared" si="68"/>
        <v>16167</v>
      </c>
      <c r="Z168" s="26">
        <f>'[1]сельское хозяйство (2014-2016)'!BC13</f>
        <v>2.2999999999999998</v>
      </c>
      <c r="AA168" s="26">
        <f t="shared" si="51"/>
        <v>9510</v>
      </c>
      <c r="AB168" s="27">
        <f t="shared" si="69"/>
        <v>21873</v>
      </c>
      <c r="AC168" s="26">
        <f>'[1]сельское хозяйство (2014-2016)'!BI13</f>
        <v>12.2</v>
      </c>
      <c r="AD168" s="26">
        <f t="shared" si="70"/>
        <v>9510</v>
      </c>
      <c r="AE168" s="27">
        <f t="shared" si="71"/>
        <v>116022</v>
      </c>
      <c r="AF168" s="41">
        <f t="shared" si="72"/>
        <v>66.100000000000009</v>
      </c>
      <c r="AG168" s="42">
        <f t="shared" si="52"/>
        <v>628611</v>
      </c>
      <c r="AH168" s="43">
        <f t="shared" si="73"/>
        <v>66.100000000000009</v>
      </c>
      <c r="AI168" s="39">
        <v>66.099999999999994</v>
      </c>
      <c r="AJ168" s="47">
        <f t="shared" si="53"/>
        <v>0</v>
      </c>
    </row>
    <row r="169" spans="1:37" s="3" customFormat="1" ht="15" x14ac:dyDescent="0.25">
      <c r="A169" s="45" t="s">
        <v>26</v>
      </c>
      <c r="B169" s="26">
        <f>'[1]сельское хозяйство (2014-2016)'!G14</f>
        <v>0.25</v>
      </c>
      <c r="C169" s="26">
        <v>9200</v>
      </c>
      <c r="D169" s="27">
        <f t="shared" si="54"/>
        <v>2300</v>
      </c>
      <c r="E169" s="26">
        <f>'[1]сельское хозяйство (2014-2016)'!M14</f>
        <v>0.35</v>
      </c>
      <c r="F169" s="26">
        <f t="shared" si="55"/>
        <v>9200</v>
      </c>
      <c r="G169" s="27">
        <f t="shared" si="56"/>
        <v>3220</v>
      </c>
      <c r="H169" s="26">
        <f>'[1]сельское хозяйство (2014-2016)'!S14</f>
        <v>0.35</v>
      </c>
      <c r="I169" s="26">
        <f t="shared" si="57"/>
        <v>9200</v>
      </c>
      <c r="J169" s="27">
        <f t="shared" si="58"/>
        <v>3220</v>
      </c>
      <c r="K169" s="26">
        <f>'[1]сельское хозяйство (2014-2016)'!Y14</f>
        <v>0.35</v>
      </c>
      <c r="L169" s="26">
        <f t="shared" si="59"/>
        <v>9200</v>
      </c>
      <c r="M169" s="27">
        <f t="shared" si="60"/>
        <v>3220</v>
      </c>
      <c r="N169" s="26">
        <f>'[1]сельское хозяйство (2014-2016)'!AE14</f>
        <v>0.35</v>
      </c>
      <c r="O169" s="26">
        <f t="shared" si="61"/>
        <v>9200</v>
      </c>
      <c r="P169" s="27">
        <f t="shared" si="62"/>
        <v>3220</v>
      </c>
      <c r="Q169" s="26">
        <f>'[1]сельское хозяйство (2014-2016)'!AK14</f>
        <v>0.25</v>
      </c>
      <c r="R169" s="26">
        <f t="shared" si="63"/>
        <v>9200</v>
      </c>
      <c r="S169" s="27">
        <f t="shared" si="64"/>
        <v>2300</v>
      </c>
      <c r="T169" s="26">
        <f>'[1]сельское хозяйство (2014-2016)'!AQ14</f>
        <v>0.25</v>
      </c>
      <c r="U169" s="26">
        <f t="shared" si="65"/>
        <v>9200</v>
      </c>
      <c r="V169" s="27">
        <f t="shared" si="66"/>
        <v>2300</v>
      </c>
      <c r="W169" s="26">
        <f>'[1]сельское хозяйство (2014-2016)'!AW14</f>
        <v>0.35</v>
      </c>
      <c r="X169" s="26">
        <f t="shared" si="67"/>
        <v>9200</v>
      </c>
      <c r="Y169" s="27">
        <f t="shared" si="68"/>
        <v>3220</v>
      </c>
      <c r="Z169" s="26">
        <f>'[1]сельское хозяйство (2014-2016)'!BC14</f>
        <v>0.25</v>
      </c>
      <c r="AA169" s="26">
        <f t="shared" si="51"/>
        <v>9200</v>
      </c>
      <c r="AB169" s="27">
        <f t="shared" si="69"/>
        <v>2300</v>
      </c>
      <c r="AC169" s="26">
        <f>'[1]сельское хозяйство (2014-2016)'!BI14</f>
        <v>0.35</v>
      </c>
      <c r="AD169" s="26">
        <f t="shared" si="70"/>
        <v>9200</v>
      </c>
      <c r="AE169" s="27">
        <f t="shared" si="71"/>
        <v>3220</v>
      </c>
      <c r="AF169" s="41">
        <f t="shared" si="72"/>
        <v>3.1</v>
      </c>
      <c r="AG169" s="42">
        <f t="shared" si="52"/>
        <v>28520</v>
      </c>
      <c r="AH169" s="43">
        <f t="shared" si="73"/>
        <v>3.1</v>
      </c>
      <c r="AI169" s="39">
        <v>3.1</v>
      </c>
      <c r="AJ169" s="47">
        <f t="shared" si="53"/>
        <v>0</v>
      </c>
    </row>
    <row r="170" spans="1:37" s="3" customFormat="1" ht="15" x14ac:dyDescent="0.25">
      <c r="A170" s="49" t="s">
        <v>30</v>
      </c>
      <c r="B170" s="26">
        <f>'[1]сельское хозяйство (2014-2016)'!G15</f>
        <v>1.2</v>
      </c>
      <c r="C170" s="26">
        <v>18600</v>
      </c>
      <c r="D170" s="27">
        <f t="shared" si="54"/>
        <v>22320</v>
      </c>
      <c r="E170" s="26">
        <f>'[1]сельское хозяйство (2014-2016)'!M15</f>
        <v>0.3</v>
      </c>
      <c r="F170" s="26">
        <f t="shared" si="55"/>
        <v>18600</v>
      </c>
      <c r="G170" s="27">
        <f t="shared" si="56"/>
        <v>5580</v>
      </c>
      <c r="H170" s="26">
        <f>'[1]сельское хозяйство (2014-2016)'!S15</f>
        <v>3.3</v>
      </c>
      <c r="I170" s="26">
        <f t="shared" si="57"/>
        <v>18600</v>
      </c>
      <c r="J170" s="27">
        <f t="shared" si="58"/>
        <v>61380</v>
      </c>
      <c r="K170" s="26">
        <f>'[1]сельское хозяйство (2014-2016)'!Y15</f>
        <v>1.4000000000000001</v>
      </c>
      <c r="L170" s="26">
        <f t="shared" si="59"/>
        <v>18600</v>
      </c>
      <c r="M170" s="27">
        <f t="shared" si="60"/>
        <v>26040.000000000004</v>
      </c>
      <c r="N170" s="26">
        <f>'[1]сельское хозяйство (2014-2016)'!AE15</f>
        <v>1</v>
      </c>
      <c r="O170" s="26">
        <f t="shared" si="61"/>
        <v>18600</v>
      </c>
      <c r="P170" s="27">
        <f t="shared" si="62"/>
        <v>18600</v>
      </c>
      <c r="Q170" s="26">
        <f>'[1]сельское хозяйство (2014-2016)'!AK15</f>
        <v>1.2000000000000002</v>
      </c>
      <c r="R170" s="26">
        <f t="shared" si="63"/>
        <v>18600</v>
      </c>
      <c r="S170" s="27">
        <f t="shared" si="64"/>
        <v>22320.000000000004</v>
      </c>
      <c r="T170" s="26">
        <f>'[1]сельское хозяйство (2014-2016)'!AQ15</f>
        <v>2</v>
      </c>
      <c r="U170" s="26">
        <f t="shared" si="65"/>
        <v>18600</v>
      </c>
      <c r="V170" s="27">
        <f t="shared" si="66"/>
        <v>37200</v>
      </c>
      <c r="W170" s="26">
        <f>'[1]сельское хозяйство (2014-2016)'!AW15</f>
        <v>0</v>
      </c>
      <c r="X170" s="26">
        <f t="shared" si="67"/>
        <v>18600</v>
      </c>
      <c r="Y170" s="27">
        <f t="shared" si="68"/>
        <v>0</v>
      </c>
      <c r="Z170" s="26">
        <f>'[1]сельское хозяйство (2014-2016)'!BC15</f>
        <v>0.89999999999999991</v>
      </c>
      <c r="AA170" s="26">
        <f t="shared" si="51"/>
        <v>18600</v>
      </c>
      <c r="AB170" s="27">
        <f t="shared" si="69"/>
        <v>16740</v>
      </c>
      <c r="AC170" s="26">
        <f>'[1]сельское хозяйство (2014-2016)'!BI15</f>
        <v>1.2</v>
      </c>
      <c r="AD170" s="26">
        <f t="shared" si="70"/>
        <v>18600</v>
      </c>
      <c r="AE170" s="27">
        <f t="shared" si="71"/>
        <v>22320</v>
      </c>
      <c r="AF170" s="41">
        <f t="shared" si="72"/>
        <v>12.5</v>
      </c>
      <c r="AG170" s="42">
        <f t="shared" si="52"/>
        <v>232500</v>
      </c>
      <c r="AH170" s="43">
        <f t="shared" si="73"/>
        <v>12.5</v>
      </c>
      <c r="AI170" s="39">
        <f>[1]сравнительный!I65</f>
        <v>12.5</v>
      </c>
      <c r="AJ170" s="47">
        <f t="shared" si="53"/>
        <v>0</v>
      </c>
    </row>
    <row r="171" spans="1:37" s="3" customFormat="1" ht="15" x14ac:dyDescent="0.25">
      <c r="A171" s="45" t="s">
        <v>24</v>
      </c>
      <c r="B171" s="26">
        <f>'[1]сельское хозяйство (2014-2016)'!G16</f>
        <v>0.9</v>
      </c>
      <c r="C171" s="26">
        <v>18600</v>
      </c>
      <c r="D171" s="27">
        <f t="shared" si="54"/>
        <v>16740</v>
      </c>
      <c r="E171" s="26">
        <f>'[1]сельское хозяйство (2014-2016)'!M16</f>
        <v>0.3</v>
      </c>
      <c r="F171" s="26">
        <f t="shared" si="55"/>
        <v>18600</v>
      </c>
      <c r="G171" s="27">
        <f t="shared" si="56"/>
        <v>5580</v>
      </c>
      <c r="H171" s="26">
        <f>'[1]сельское хозяйство (2014-2016)'!S16</f>
        <v>3.3</v>
      </c>
      <c r="I171" s="26">
        <f t="shared" si="57"/>
        <v>18600</v>
      </c>
      <c r="J171" s="27">
        <f t="shared" si="58"/>
        <v>61380</v>
      </c>
      <c r="K171" s="26">
        <f>'[1]сельское хозяйство (2014-2016)'!Y16</f>
        <v>0.3</v>
      </c>
      <c r="L171" s="26">
        <f t="shared" si="59"/>
        <v>18600</v>
      </c>
      <c r="M171" s="27">
        <f t="shared" si="60"/>
        <v>5580</v>
      </c>
      <c r="N171" s="26">
        <f>'[1]сельское хозяйство (2014-2016)'!AE16</f>
        <v>0.1</v>
      </c>
      <c r="O171" s="26">
        <f t="shared" si="61"/>
        <v>18600</v>
      </c>
      <c r="P171" s="27">
        <f t="shared" si="62"/>
        <v>1860</v>
      </c>
      <c r="Q171" s="26">
        <f>'[1]сельское хозяйство (2014-2016)'!AK16</f>
        <v>0.8</v>
      </c>
      <c r="R171" s="26">
        <f t="shared" si="63"/>
        <v>18600</v>
      </c>
      <c r="S171" s="27">
        <f t="shared" si="64"/>
        <v>14880</v>
      </c>
      <c r="T171" s="26">
        <f>'[1]сельское хозяйство (2014-2016)'!AQ16</f>
        <v>2</v>
      </c>
      <c r="U171" s="26">
        <f t="shared" si="65"/>
        <v>18600</v>
      </c>
      <c r="V171" s="27">
        <f t="shared" si="66"/>
        <v>37200</v>
      </c>
      <c r="W171" s="26">
        <f>'[1]сельское хозяйство (2014-2016)'!AW16</f>
        <v>0</v>
      </c>
      <c r="X171" s="26">
        <f t="shared" si="67"/>
        <v>18600</v>
      </c>
      <c r="Y171" s="27">
        <f t="shared" si="68"/>
        <v>0</v>
      </c>
      <c r="Z171" s="26">
        <f>'[1]сельское хозяйство (2014-2016)'!BC16</f>
        <v>0.6</v>
      </c>
      <c r="AA171" s="26">
        <f t="shared" si="51"/>
        <v>18600</v>
      </c>
      <c r="AB171" s="27">
        <f t="shared" si="69"/>
        <v>11160</v>
      </c>
      <c r="AC171" s="26">
        <f>'[1]сельское хозяйство (2014-2016)'!BI16</f>
        <v>0.5</v>
      </c>
      <c r="AD171" s="26">
        <f t="shared" si="70"/>
        <v>18600</v>
      </c>
      <c r="AE171" s="27">
        <f t="shared" si="71"/>
        <v>9300</v>
      </c>
      <c r="AF171" s="41">
        <f t="shared" si="72"/>
        <v>8.7999999999999989</v>
      </c>
      <c r="AG171" s="42">
        <f t="shared" si="52"/>
        <v>163680</v>
      </c>
      <c r="AH171" s="43">
        <f t="shared" si="73"/>
        <v>8.7999999999999989</v>
      </c>
      <c r="AI171" s="39">
        <f>[1]сравнительный!I66</f>
        <v>8.8000000000000007</v>
      </c>
      <c r="AJ171" s="47">
        <f t="shared" si="53"/>
        <v>0</v>
      </c>
    </row>
    <row r="172" spans="1:37" s="3" customFormat="1" ht="30" x14ac:dyDescent="0.25">
      <c r="A172" s="45" t="s">
        <v>25</v>
      </c>
      <c r="B172" s="26">
        <f>'[1]сельское хозяйство (2014-2016)'!G17</f>
        <v>0.3</v>
      </c>
      <c r="C172" s="26">
        <v>18600</v>
      </c>
      <c r="D172" s="27">
        <f t="shared" si="54"/>
        <v>5580</v>
      </c>
      <c r="E172" s="26">
        <f>'[1]сельское хозяйство (2014-2016)'!M17</f>
        <v>0</v>
      </c>
      <c r="F172" s="26">
        <f t="shared" si="55"/>
        <v>18600</v>
      </c>
      <c r="G172" s="27">
        <f t="shared" si="56"/>
        <v>0</v>
      </c>
      <c r="H172" s="26">
        <f>'[1]сельское хозяйство (2014-2016)'!S17</f>
        <v>0</v>
      </c>
      <c r="I172" s="26">
        <f t="shared" si="57"/>
        <v>18600</v>
      </c>
      <c r="J172" s="27">
        <f t="shared" si="58"/>
        <v>0</v>
      </c>
      <c r="K172" s="26">
        <f>'[1]сельское хозяйство (2014-2016)'!Y17</f>
        <v>1.1000000000000001</v>
      </c>
      <c r="L172" s="26">
        <f t="shared" si="59"/>
        <v>18600</v>
      </c>
      <c r="M172" s="27">
        <f t="shared" si="60"/>
        <v>20460</v>
      </c>
      <c r="N172" s="26">
        <f>'[1]сельское хозяйство (2014-2016)'!AE17</f>
        <v>0.9</v>
      </c>
      <c r="O172" s="26">
        <f t="shared" si="61"/>
        <v>18600</v>
      </c>
      <c r="P172" s="27">
        <f t="shared" si="62"/>
        <v>16740</v>
      </c>
      <c r="Q172" s="26">
        <f>'[1]сельское хозяйство (2014-2016)'!AK17</f>
        <v>0.4</v>
      </c>
      <c r="R172" s="26">
        <f t="shared" si="63"/>
        <v>18600</v>
      </c>
      <c r="S172" s="27">
        <f t="shared" si="64"/>
        <v>7440</v>
      </c>
      <c r="T172" s="26">
        <f>'[1]сельское хозяйство (2014-2016)'!AQ17</f>
        <v>0</v>
      </c>
      <c r="U172" s="26">
        <f t="shared" si="65"/>
        <v>18600</v>
      </c>
      <c r="V172" s="27">
        <f t="shared" si="66"/>
        <v>0</v>
      </c>
      <c r="W172" s="26">
        <f>'[1]сельское хозяйство (2014-2016)'!AW17</f>
        <v>0</v>
      </c>
      <c r="X172" s="26">
        <f t="shared" si="67"/>
        <v>18600</v>
      </c>
      <c r="Y172" s="27">
        <f t="shared" si="68"/>
        <v>0</v>
      </c>
      <c r="Z172" s="26">
        <f>'[1]сельское хозяйство (2014-2016)'!BC17</f>
        <v>0.3</v>
      </c>
      <c r="AA172" s="26">
        <f t="shared" si="51"/>
        <v>18600</v>
      </c>
      <c r="AB172" s="27">
        <f t="shared" si="69"/>
        <v>5580</v>
      </c>
      <c r="AC172" s="26">
        <f>'[1]сельское хозяйство (2014-2016)'!BI17</f>
        <v>0.7</v>
      </c>
      <c r="AD172" s="26">
        <f t="shared" si="70"/>
        <v>18600</v>
      </c>
      <c r="AE172" s="27">
        <f t="shared" si="71"/>
        <v>13020</v>
      </c>
      <c r="AF172" s="41">
        <f t="shared" si="72"/>
        <v>3.7</v>
      </c>
      <c r="AG172" s="42">
        <f t="shared" si="52"/>
        <v>68820</v>
      </c>
      <c r="AH172" s="43">
        <f t="shared" si="73"/>
        <v>3.7</v>
      </c>
      <c r="AI172" s="39">
        <f>[1]сравнительный!I67</f>
        <v>3.7</v>
      </c>
      <c r="AJ172" s="47">
        <f t="shared" si="53"/>
        <v>0</v>
      </c>
    </row>
    <row r="173" spans="1:37" s="3" customFormat="1" ht="15" x14ac:dyDescent="0.25">
      <c r="A173" s="49" t="s">
        <v>31</v>
      </c>
      <c r="B173" s="26">
        <f>'[1]сельское хозяйство (2014-2016)'!G18</f>
        <v>0</v>
      </c>
      <c r="C173" s="26">
        <v>2200</v>
      </c>
      <c r="D173" s="27">
        <f t="shared" si="54"/>
        <v>0</v>
      </c>
      <c r="E173" s="26">
        <f>'[1]сельское хозяйство (2014-2016)'!M18</f>
        <v>1.9</v>
      </c>
      <c r="F173" s="26">
        <f t="shared" si="55"/>
        <v>2200</v>
      </c>
      <c r="G173" s="27">
        <f t="shared" si="56"/>
        <v>4180</v>
      </c>
      <c r="H173" s="26">
        <f>'[1]сельское хозяйство (2014-2016)'!S18</f>
        <v>14.4</v>
      </c>
      <c r="I173" s="26">
        <f t="shared" si="57"/>
        <v>2200</v>
      </c>
      <c r="J173" s="27">
        <f t="shared" si="58"/>
        <v>31680</v>
      </c>
      <c r="K173" s="26">
        <f>'[1]сельское хозяйство (2014-2016)'!Y18</f>
        <v>8.6</v>
      </c>
      <c r="L173" s="26">
        <f t="shared" si="59"/>
        <v>2200</v>
      </c>
      <c r="M173" s="27">
        <f t="shared" si="60"/>
        <v>18920</v>
      </c>
      <c r="N173" s="26">
        <f>'[1]сельское хозяйство (2014-2016)'!AE18</f>
        <v>0</v>
      </c>
      <c r="O173" s="26">
        <f t="shared" si="61"/>
        <v>2200</v>
      </c>
      <c r="P173" s="27">
        <f t="shared" si="62"/>
        <v>0</v>
      </c>
      <c r="Q173" s="26">
        <f>'[1]сельское хозяйство (2014-2016)'!AK18</f>
        <v>38.4</v>
      </c>
      <c r="R173" s="26">
        <f t="shared" si="63"/>
        <v>2200</v>
      </c>
      <c r="S173" s="27">
        <f t="shared" si="64"/>
        <v>84480</v>
      </c>
      <c r="T173" s="26">
        <f>'[1]сельское хозяйство (2014-2016)'!AQ18</f>
        <v>0</v>
      </c>
      <c r="U173" s="26">
        <f t="shared" si="65"/>
        <v>2200</v>
      </c>
      <c r="V173" s="27">
        <f t="shared" si="66"/>
        <v>0</v>
      </c>
      <c r="W173" s="26">
        <f>'[1]сельское хозяйство (2014-2016)'!AW18</f>
        <v>2.2000000000000002</v>
      </c>
      <c r="X173" s="26">
        <f t="shared" si="67"/>
        <v>2200</v>
      </c>
      <c r="Y173" s="27">
        <f t="shared" si="68"/>
        <v>4840</v>
      </c>
      <c r="Z173" s="26">
        <f>'[1]сельское хозяйство (2014-2016)'!BC18</f>
        <v>10.5</v>
      </c>
      <c r="AA173" s="26">
        <f t="shared" si="51"/>
        <v>2200</v>
      </c>
      <c r="AB173" s="27">
        <f t="shared" si="69"/>
        <v>23100</v>
      </c>
      <c r="AC173" s="26">
        <f>'[1]сельское хозяйство (2014-2016)'!BI18</f>
        <v>0</v>
      </c>
      <c r="AD173" s="26">
        <f t="shared" si="70"/>
        <v>2200</v>
      </c>
      <c r="AE173" s="27">
        <f t="shared" si="71"/>
        <v>0</v>
      </c>
      <c r="AF173" s="41">
        <f t="shared" si="72"/>
        <v>76</v>
      </c>
      <c r="AG173" s="42">
        <f t="shared" si="52"/>
        <v>167200</v>
      </c>
      <c r="AH173" s="43">
        <f t="shared" si="73"/>
        <v>76</v>
      </c>
      <c r="AI173" s="39">
        <f>[1]сравнительный!I68</f>
        <v>76</v>
      </c>
      <c r="AJ173" s="47">
        <f t="shared" si="53"/>
        <v>0</v>
      </c>
    </row>
    <row r="174" spans="1:37" s="3" customFormat="1" ht="15" x14ac:dyDescent="0.25">
      <c r="A174" s="45" t="s">
        <v>24</v>
      </c>
      <c r="B174" s="26">
        <f>'[1]сельское хозяйство (2014-2016)'!G19</f>
        <v>0</v>
      </c>
      <c r="C174" s="26">
        <v>2200</v>
      </c>
      <c r="D174" s="27">
        <f t="shared" si="54"/>
        <v>0</v>
      </c>
      <c r="E174" s="26">
        <f>'[1]сельское хозяйство (2014-2016)'!M19</f>
        <v>1.9</v>
      </c>
      <c r="F174" s="26">
        <f t="shared" si="55"/>
        <v>2200</v>
      </c>
      <c r="G174" s="27">
        <f t="shared" si="56"/>
        <v>4180</v>
      </c>
      <c r="H174" s="26">
        <f>'[1]сельское хозяйство (2014-2016)'!S19</f>
        <v>14.4</v>
      </c>
      <c r="I174" s="26">
        <f t="shared" si="57"/>
        <v>2200</v>
      </c>
      <c r="J174" s="27">
        <f t="shared" si="58"/>
        <v>31680</v>
      </c>
      <c r="K174" s="26">
        <f>'[1]сельское хозяйство (2014-2016)'!Y19</f>
        <v>0</v>
      </c>
      <c r="L174" s="26">
        <f t="shared" si="59"/>
        <v>2200</v>
      </c>
      <c r="M174" s="27">
        <f t="shared" si="60"/>
        <v>0</v>
      </c>
      <c r="N174" s="26">
        <f>'[1]сельское хозяйство (2014-2016)'!AE19</f>
        <v>0</v>
      </c>
      <c r="O174" s="26">
        <f t="shared" si="61"/>
        <v>2200</v>
      </c>
      <c r="P174" s="27">
        <f t="shared" si="62"/>
        <v>0</v>
      </c>
      <c r="Q174" s="26">
        <f>'[1]сельское хозяйство (2014-2016)'!AK19</f>
        <v>34.4</v>
      </c>
      <c r="R174" s="26">
        <f t="shared" si="63"/>
        <v>2200</v>
      </c>
      <c r="S174" s="27">
        <f t="shared" si="64"/>
        <v>75680</v>
      </c>
      <c r="T174" s="26">
        <f>'[1]сельское хозяйство (2014-2016)'!AQ19</f>
        <v>0</v>
      </c>
      <c r="U174" s="26">
        <f t="shared" si="65"/>
        <v>2200</v>
      </c>
      <c r="V174" s="27">
        <f t="shared" si="66"/>
        <v>0</v>
      </c>
      <c r="W174" s="26">
        <f>'[1]сельское хозяйство (2014-2016)'!AW19</f>
        <v>2.2000000000000002</v>
      </c>
      <c r="X174" s="26">
        <f t="shared" si="67"/>
        <v>2200</v>
      </c>
      <c r="Y174" s="27">
        <f t="shared" si="68"/>
        <v>4840</v>
      </c>
      <c r="Z174" s="26">
        <f>'[1]сельское хозяйство (2014-2016)'!BC19</f>
        <v>10.5</v>
      </c>
      <c r="AA174" s="26">
        <f t="shared" si="51"/>
        <v>2200</v>
      </c>
      <c r="AB174" s="27">
        <f t="shared" si="69"/>
        <v>23100</v>
      </c>
      <c r="AC174" s="26">
        <f>'[1]сельское хозяйство (2014-2016)'!BI19</f>
        <v>0</v>
      </c>
      <c r="AD174" s="26">
        <f t="shared" si="70"/>
        <v>2200</v>
      </c>
      <c r="AE174" s="27">
        <f t="shared" si="71"/>
        <v>0</v>
      </c>
      <c r="AF174" s="41">
        <f t="shared" si="72"/>
        <v>63.400000000000006</v>
      </c>
      <c r="AG174" s="42">
        <f t="shared" si="52"/>
        <v>139480</v>
      </c>
      <c r="AH174" s="43">
        <f t="shared" si="73"/>
        <v>63.400000000000006</v>
      </c>
      <c r="AI174" s="39">
        <f>[1]сравнительный!I69</f>
        <v>63.4</v>
      </c>
      <c r="AJ174" s="47">
        <f t="shared" si="53"/>
        <v>0</v>
      </c>
    </row>
    <row r="175" spans="1:37" s="3" customFormat="1" ht="30" x14ac:dyDescent="0.25">
      <c r="A175" s="45" t="s">
        <v>25</v>
      </c>
      <c r="B175" s="26">
        <f>'[1]сельское хозяйство (2014-2016)'!G20</f>
        <v>0</v>
      </c>
      <c r="C175" s="26">
        <v>2200</v>
      </c>
      <c r="D175" s="27">
        <f t="shared" si="54"/>
        <v>0</v>
      </c>
      <c r="E175" s="26">
        <f>'[1]сельское хозяйство (2014-2016)'!M20</f>
        <v>0</v>
      </c>
      <c r="F175" s="26">
        <f t="shared" si="55"/>
        <v>2200</v>
      </c>
      <c r="G175" s="27">
        <f t="shared" si="56"/>
        <v>0</v>
      </c>
      <c r="H175" s="26">
        <f>'[1]сельское хозяйство (2014-2016)'!S20</f>
        <v>0</v>
      </c>
      <c r="I175" s="26">
        <f t="shared" si="57"/>
        <v>2200</v>
      </c>
      <c r="J175" s="27">
        <f t="shared" si="58"/>
        <v>0</v>
      </c>
      <c r="K175" s="26">
        <f>'[1]сельское хозяйство (2014-2016)'!Y20</f>
        <v>8.6</v>
      </c>
      <c r="L175" s="26">
        <f t="shared" si="59"/>
        <v>2200</v>
      </c>
      <c r="M175" s="27">
        <f t="shared" si="60"/>
        <v>18920</v>
      </c>
      <c r="N175" s="26">
        <f>'[1]сельское хозяйство (2014-2016)'!AE20</f>
        <v>0</v>
      </c>
      <c r="O175" s="26">
        <f t="shared" si="61"/>
        <v>2200</v>
      </c>
      <c r="P175" s="27">
        <f t="shared" si="62"/>
        <v>0</v>
      </c>
      <c r="Q175" s="26">
        <f>'[1]сельское хозяйство (2014-2016)'!AK20</f>
        <v>4</v>
      </c>
      <c r="R175" s="26">
        <f t="shared" si="63"/>
        <v>2200</v>
      </c>
      <c r="S175" s="27">
        <f t="shared" si="64"/>
        <v>8800</v>
      </c>
      <c r="T175" s="26">
        <f>'[1]сельское хозяйство (2014-2016)'!AQ20</f>
        <v>0</v>
      </c>
      <c r="U175" s="26">
        <f t="shared" si="65"/>
        <v>2200</v>
      </c>
      <c r="V175" s="27">
        <f t="shared" si="66"/>
        <v>0</v>
      </c>
      <c r="W175" s="26">
        <f>'[1]сельское хозяйство (2014-2016)'!AW20</f>
        <v>0</v>
      </c>
      <c r="X175" s="26">
        <f t="shared" si="67"/>
        <v>2200</v>
      </c>
      <c r="Y175" s="27">
        <f t="shared" si="68"/>
        <v>0</v>
      </c>
      <c r="Z175" s="26">
        <f>'[1]сельское хозяйство (2014-2016)'!BC20</f>
        <v>0</v>
      </c>
      <c r="AA175" s="26">
        <f t="shared" si="51"/>
        <v>2200</v>
      </c>
      <c r="AB175" s="27">
        <f t="shared" si="69"/>
        <v>0</v>
      </c>
      <c r="AC175" s="26">
        <f>'[1]сельское хозяйство (2014-2016)'!BI20</f>
        <v>0</v>
      </c>
      <c r="AD175" s="26">
        <f t="shared" si="70"/>
        <v>2200</v>
      </c>
      <c r="AE175" s="27">
        <f t="shared" si="71"/>
        <v>0</v>
      </c>
      <c r="AF175" s="41">
        <f t="shared" si="72"/>
        <v>12.6</v>
      </c>
      <c r="AG175" s="42">
        <f t="shared" si="52"/>
        <v>27720</v>
      </c>
      <c r="AH175" s="43">
        <f t="shared" si="73"/>
        <v>12.6</v>
      </c>
      <c r="AI175" s="39">
        <f>[1]сравнительный!I70</f>
        <v>12.6</v>
      </c>
      <c r="AJ175" s="47">
        <f t="shared" si="53"/>
        <v>0</v>
      </c>
    </row>
    <row r="176" spans="1:37" s="3" customFormat="1" ht="15" x14ac:dyDescent="0.25">
      <c r="A176" s="49" t="s">
        <v>32</v>
      </c>
      <c r="B176" s="26">
        <f>'[1]сельское хозяйство (2014-2016)'!G21</f>
        <v>5.6000000000000005</v>
      </c>
      <c r="C176" s="26">
        <v>17600</v>
      </c>
      <c r="D176" s="27">
        <f t="shared" si="54"/>
        <v>98560.000000000015</v>
      </c>
      <c r="E176" s="26">
        <f>'[1]сельское хозяйство (2014-2016)'!M21</f>
        <v>3.1</v>
      </c>
      <c r="F176" s="26">
        <f t="shared" si="55"/>
        <v>17600</v>
      </c>
      <c r="G176" s="27">
        <f t="shared" si="56"/>
        <v>54560</v>
      </c>
      <c r="H176" s="26">
        <f>'[1]сельское хозяйство (2014-2016)'!S21</f>
        <v>2.5999999999999996</v>
      </c>
      <c r="I176" s="26">
        <f t="shared" si="57"/>
        <v>17600</v>
      </c>
      <c r="J176" s="27">
        <f t="shared" si="58"/>
        <v>45759.999999999993</v>
      </c>
      <c r="K176" s="26">
        <f>'[1]сельское хозяйство (2014-2016)'!Y21</f>
        <v>3.8000000000000003</v>
      </c>
      <c r="L176" s="26">
        <f t="shared" si="59"/>
        <v>17600</v>
      </c>
      <c r="M176" s="27">
        <f t="shared" si="60"/>
        <v>66880</v>
      </c>
      <c r="N176" s="26">
        <f>'[1]сельское хозяйство (2014-2016)'!AE21</f>
        <v>3</v>
      </c>
      <c r="O176" s="26">
        <f t="shared" si="61"/>
        <v>17600</v>
      </c>
      <c r="P176" s="27">
        <f t="shared" si="62"/>
        <v>52800</v>
      </c>
      <c r="Q176" s="26">
        <f>'[1]сельское хозяйство (2014-2016)'!AK21</f>
        <v>1.7</v>
      </c>
      <c r="R176" s="26">
        <f t="shared" si="63"/>
        <v>17600</v>
      </c>
      <c r="S176" s="27">
        <f t="shared" si="64"/>
        <v>29920</v>
      </c>
      <c r="T176" s="26">
        <f>'[1]сельское хозяйство (2014-2016)'!AQ21</f>
        <v>2.7</v>
      </c>
      <c r="U176" s="26">
        <f t="shared" si="65"/>
        <v>17600</v>
      </c>
      <c r="V176" s="27">
        <f t="shared" si="66"/>
        <v>47520</v>
      </c>
      <c r="W176" s="26">
        <f>'[1]сельское хозяйство (2014-2016)'!AW21</f>
        <v>2.8</v>
      </c>
      <c r="X176" s="26">
        <f t="shared" si="67"/>
        <v>17600</v>
      </c>
      <c r="Y176" s="27">
        <f t="shared" si="68"/>
        <v>49280</v>
      </c>
      <c r="Z176" s="26">
        <f>'[1]сельское хозяйство (2014-2016)'!BC21</f>
        <v>1.9000000000000001</v>
      </c>
      <c r="AA176" s="26">
        <f t="shared" si="51"/>
        <v>17600</v>
      </c>
      <c r="AB176" s="27">
        <f t="shared" si="69"/>
        <v>33440</v>
      </c>
      <c r="AC176" s="26">
        <f>'[1]сельское хозяйство (2014-2016)'!BI21</f>
        <v>2.8</v>
      </c>
      <c r="AD176" s="26">
        <f t="shared" si="70"/>
        <v>17600</v>
      </c>
      <c r="AE176" s="27">
        <f t="shared" si="71"/>
        <v>49280</v>
      </c>
      <c r="AF176" s="41">
        <f t="shared" si="72"/>
        <v>30</v>
      </c>
      <c r="AG176" s="42">
        <f t="shared" si="52"/>
        <v>528000</v>
      </c>
      <c r="AH176" s="43">
        <f t="shared" si="73"/>
        <v>30</v>
      </c>
      <c r="AI176" s="39">
        <f>[1]сравнительный!I71</f>
        <v>30</v>
      </c>
      <c r="AJ176" s="47">
        <f t="shared" si="53"/>
        <v>0</v>
      </c>
    </row>
    <row r="177" spans="1:36" s="3" customFormat="1" ht="15" x14ac:dyDescent="0.25">
      <c r="A177" s="45" t="s">
        <v>24</v>
      </c>
      <c r="B177" s="26">
        <f>'[1]сельское хозяйство (2014-2016)'!G22</f>
        <v>4.7</v>
      </c>
      <c r="C177" s="26">
        <v>17600</v>
      </c>
      <c r="D177" s="27">
        <f t="shared" si="54"/>
        <v>82720</v>
      </c>
      <c r="E177" s="26">
        <f>'[1]сельское хозяйство (2014-2016)'!M22</f>
        <v>1.6</v>
      </c>
      <c r="F177" s="26">
        <f t="shared" si="55"/>
        <v>17600</v>
      </c>
      <c r="G177" s="27">
        <f t="shared" si="56"/>
        <v>28160</v>
      </c>
      <c r="H177" s="26">
        <f>'[1]сельское хозяйство (2014-2016)'!S22</f>
        <v>2.2999999999999998</v>
      </c>
      <c r="I177" s="26">
        <f t="shared" si="57"/>
        <v>17600</v>
      </c>
      <c r="J177" s="27">
        <f t="shared" si="58"/>
        <v>40480</v>
      </c>
      <c r="K177" s="26">
        <f>'[1]сельское хозяйство (2014-2016)'!Y22</f>
        <v>1.1000000000000001</v>
      </c>
      <c r="L177" s="26">
        <f t="shared" si="59"/>
        <v>17600</v>
      </c>
      <c r="M177" s="27">
        <f t="shared" si="60"/>
        <v>19360</v>
      </c>
      <c r="N177" s="26">
        <f>'[1]сельское хозяйство (2014-2016)'!AE22</f>
        <v>0.3</v>
      </c>
      <c r="O177" s="26">
        <f t="shared" si="61"/>
        <v>17600</v>
      </c>
      <c r="P177" s="27">
        <f t="shared" si="62"/>
        <v>5280</v>
      </c>
      <c r="Q177" s="26">
        <f>'[1]сельское хозяйство (2014-2016)'!AK22</f>
        <v>0.5</v>
      </c>
      <c r="R177" s="26">
        <f t="shared" si="63"/>
        <v>17600</v>
      </c>
      <c r="S177" s="27">
        <f t="shared" si="64"/>
        <v>8800</v>
      </c>
      <c r="T177" s="26">
        <f>'[1]сельское хозяйство (2014-2016)'!AQ22</f>
        <v>2.5</v>
      </c>
      <c r="U177" s="26">
        <f t="shared" si="65"/>
        <v>17600</v>
      </c>
      <c r="V177" s="27">
        <f t="shared" si="66"/>
        <v>44000</v>
      </c>
      <c r="W177" s="26">
        <f>'[1]сельское хозяйство (2014-2016)'!AW22</f>
        <v>2.4</v>
      </c>
      <c r="X177" s="26">
        <f t="shared" si="67"/>
        <v>17600</v>
      </c>
      <c r="Y177" s="27">
        <f t="shared" si="68"/>
        <v>42240</v>
      </c>
      <c r="Z177" s="26">
        <f>'[1]сельское хозяйство (2014-2016)'!BC22</f>
        <v>1.6</v>
      </c>
      <c r="AA177" s="26">
        <f t="shared" si="51"/>
        <v>17600</v>
      </c>
      <c r="AB177" s="27">
        <f t="shared" si="69"/>
        <v>28160</v>
      </c>
      <c r="AC177" s="26">
        <f>'[1]сельское хозяйство (2014-2016)'!BI22</f>
        <v>0.3</v>
      </c>
      <c r="AD177" s="26">
        <f t="shared" si="70"/>
        <v>17600</v>
      </c>
      <c r="AE177" s="27">
        <f t="shared" si="71"/>
        <v>5280</v>
      </c>
      <c r="AF177" s="41">
        <f t="shared" si="72"/>
        <v>17.300000000000004</v>
      </c>
      <c r="AG177" s="42">
        <f t="shared" si="52"/>
        <v>304480</v>
      </c>
      <c r="AH177" s="43">
        <f t="shared" si="73"/>
        <v>17.300000000000004</v>
      </c>
      <c r="AI177" s="39">
        <f>[1]сравнительный!I72</f>
        <v>17.3</v>
      </c>
      <c r="AJ177" s="47">
        <f t="shared" si="53"/>
        <v>0</v>
      </c>
    </row>
    <row r="178" spans="1:36" s="3" customFormat="1" ht="30" x14ac:dyDescent="0.25">
      <c r="A178" s="45" t="s">
        <v>25</v>
      </c>
      <c r="B178" s="26">
        <f>'[1]сельское хозяйство (2014-2016)'!G23</f>
        <v>0.9</v>
      </c>
      <c r="C178" s="26">
        <v>17600</v>
      </c>
      <c r="D178" s="27">
        <f t="shared" si="54"/>
        <v>15840</v>
      </c>
      <c r="E178" s="26">
        <f>'[1]сельское хозяйство (2014-2016)'!M23</f>
        <v>1.5</v>
      </c>
      <c r="F178" s="26">
        <f t="shared" si="55"/>
        <v>17600</v>
      </c>
      <c r="G178" s="27">
        <f t="shared" si="56"/>
        <v>26400</v>
      </c>
      <c r="H178" s="26">
        <f>'[1]сельское хозяйство (2014-2016)'!S23</f>
        <v>0.3</v>
      </c>
      <c r="I178" s="26">
        <f t="shared" si="57"/>
        <v>17600</v>
      </c>
      <c r="J178" s="27">
        <f t="shared" si="58"/>
        <v>5280</v>
      </c>
      <c r="K178" s="26">
        <f>'[1]сельское хозяйство (2014-2016)'!Y23</f>
        <v>2.7</v>
      </c>
      <c r="L178" s="26">
        <f t="shared" si="59"/>
        <v>17600</v>
      </c>
      <c r="M178" s="27">
        <f t="shared" si="60"/>
        <v>47520</v>
      </c>
      <c r="N178" s="26">
        <f>'[1]сельское хозяйство (2014-2016)'!AE23</f>
        <v>2.7</v>
      </c>
      <c r="O178" s="26">
        <f t="shared" si="61"/>
        <v>17600</v>
      </c>
      <c r="P178" s="27">
        <f t="shared" si="62"/>
        <v>47520</v>
      </c>
      <c r="Q178" s="26">
        <f>'[1]сельское хозяйство (2014-2016)'!AK23</f>
        <v>1.2</v>
      </c>
      <c r="R178" s="26">
        <f t="shared" si="63"/>
        <v>17600</v>
      </c>
      <c r="S178" s="27">
        <f t="shared" si="64"/>
        <v>21120</v>
      </c>
      <c r="T178" s="26">
        <f>'[1]сельское хозяйство (2014-2016)'!AQ23</f>
        <v>0.2</v>
      </c>
      <c r="U178" s="26">
        <f t="shared" si="65"/>
        <v>17600</v>
      </c>
      <c r="V178" s="27">
        <f t="shared" si="66"/>
        <v>3520</v>
      </c>
      <c r="W178" s="26">
        <f>'[1]сельское хозяйство (2014-2016)'!AW23</f>
        <v>0.4</v>
      </c>
      <c r="X178" s="26">
        <f t="shared" si="67"/>
        <v>17600</v>
      </c>
      <c r="Y178" s="27">
        <f t="shared" si="68"/>
        <v>7040</v>
      </c>
      <c r="Z178" s="26">
        <f>'[1]сельское хозяйство (2014-2016)'!BC23</f>
        <v>0.3</v>
      </c>
      <c r="AA178" s="26">
        <f t="shared" si="51"/>
        <v>17600</v>
      </c>
      <c r="AB178" s="27">
        <f t="shared" si="69"/>
        <v>5280</v>
      </c>
      <c r="AC178" s="26">
        <f>'[1]сельское хозяйство (2014-2016)'!BI23</f>
        <v>2.4</v>
      </c>
      <c r="AD178" s="26">
        <f t="shared" si="70"/>
        <v>17600</v>
      </c>
      <c r="AE178" s="27">
        <f t="shared" si="71"/>
        <v>42240</v>
      </c>
      <c r="AF178" s="41">
        <f t="shared" si="72"/>
        <v>12.600000000000001</v>
      </c>
      <c r="AG178" s="42">
        <f t="shared" si="52"/>
        <v>221760</v>
      </c>
      <c r="AH178" s="43">
        <f t="shared" si="73"/>
        <v>12.600000000000001</v>
      </c>
      <c r="AI178" s="39">
        <f>[1]сравнительный!I73</f>
        <v>12.6</v>
      </c>
      <c r="AJ178" s="47">
        <f t="shared" si="53"/>
        <v>0</v>
      </c>
    </row>
    <row r="179" spans="1:36" s="3" customFormat="1" ht="15" x14ac:dyDescent="0.25">
      <c r="A179" s="45" t="s">
        <v>26</v>
      </c>
      <c r="B179" s="26">
        <f>'[1]сельское хозяйство (2014-2016)'!G24</f>
        <v>0</v>
      </c>
      <c r="C179" s="26">
        <v>17600</v>
      </c>
      <c r="D179" s="27">
        <f t="shared" si="54"/>
        <v>0</v>
      </c>
      <c r="E179" s="26">
        <f>'[1]сельское хозяйство (2014-2016)'!M24</f>
        <v>0</v>
      </c>
      <c r="F179" s="26">
        <f t="shared" si="55"/>
        <v>17600</v>
      </c>
      <c r="G179" s="27">
        <f t="shared" si="56"/>
        <v>0</v>
      </c>
      <c r="H179" s="26">
        <f>'[1]сельское хозяйство (2014-2016)'!S24</f>
        <v>0</v>
      </c>
      <c r="I179" s="26">
        <f t="shared" si="57"/>
        <v>17600</v>
      </c>
      <c r="J179" s="27">
        <f t="shared" si="58"/>
        <v>0</v>
      </c>
      <c r="K179" s="26">
        <f>'[1]сельское хозяйство (2014-2016)'!Y24</f>
        <v>0</v>
      </c>
      <c r="L179" s="26">
        <f t="shared" si="59"/>
        <v>17600</v>
      </c>
      <c r="M179" s="27">
        <f t="shared" si="60"/>
        <v>0</v>
      </c>
      <c r="N179" s="26">
        <f>'[1]сельское хозяйство (2014-2016)'!AE24</f>
        <v>0</v>
      </c>
      <c r="O179" s="26">
        <f t="shared" si="61"/>
        <v>17600</v>
      </c>
      <c r="P179" s="27">
        <f t="shared" si="62"/>
        <v>0</v>
      </c>
      <c r="Q179" s="26">
        <f>'[1]сельское хозяйство (2014-2016)'!AK24</f>
        <v>0</v>
      </c>
      <c r="R179" s="26">
        <f t="shared" si="63"/>
        <v>17600</v>
      </c>
      <c r="S179" s="27">
        <f t="shared" si="64"/>
        <v>0</v>
      </c>
      <c r="T179" s="26">
        <f>'[1]сельское хозяйство (2014-2016)'!AQ24</f>
        <v>0</v>
      </c>
      <c r="U179" s="26">
        <f t="shared" si="65"/>
        <v>17600</v>
      </c>
      <c r="V179" s="27">
        <f t="shared" si="66"/>
        <v>0</v>
      </c>
      <c r="W179" s="26">
        <f>'[1]сельское хозяйство (2014-2016)'!AW24</f>
        <v>0</v>
      </c>
      <c r="X179" s="26">
        <f t="shared" si="67"/>
        <v>17600</v>
      </c>
      <c r="Y179" s="27">
        <f t="shared" si="68"/>
        <v>0</v>
      </c>
      <c r="Z179" s="26">
        <f>'[1]сельское хозяйство (2014-2016)'!BC24</f>
        <v>0</v>
      </c>
      <c r="AA179" s="26">
        <f t="shared" si="51"/>
        <v>17600</v>
      </c>
      <c r="AB179" s="27">
        <f t="shared" si="69"/>
        <v>0</v>
      </c>
      <c r="AC179" s="26">
        <f>'[1]сельское хозяйство (2014-2016)'!BI24</f>
        <v>0.1</v>
      </c>
      <c r="AD179" s="26">
        <f t="shared" si="70"/>
        <v>17600</v>
      </c>
      <c r="AE179" s="27">
        <f t="shared" si="71"/>
        <v>1760</v>
      </c>
      <c r="AF179" s="41">
        <f t="shared" si="72"/>
        <v>0.1</v>
      </c>
      <c r="AG179" s="42">
        <f t="shared" si="52"/>
        <v>1760</v>
      </c>
      <c r="AH179" s="43">
        <f t="shared" si="73"/>
        <v>0.1</v>
      </c>
      <c r="AI179" s="39">
        <f>[1]сравнительный!I74</f>
        <v>0.1</v>
      </c>
      <c r="AJ179" s="47">
        <f t="shared" si="53"/>
        <v>0</v>
      </c>
    </row>
    <row r="180" spans="1:36" s="3" customFormat="1" ht="15" x14ac:dyDescent="0.25">
      <c r="A180" s="49" t="s">
        <v>34</v>
      </c>
      <c r="B180" s="26">
        <f>'[1]сельское хозяйство (2014-2016)'!G25</f>
        <v>0.7</v>
      </c>
      <c r="C180" s="26">
        <v>17200</v>
      </c>
      <c r="D180" s="27">
        <f t="shared" si="54"/>
        <v>12040</v>
      </c>
      <c r="E180" s="26">
        <f>'[1]сельское хозяйство (2014-2016)'!M25</f>
        <v>1.7999999999999998</v>
      </c>
      <c r="F180" s="26">
        <f t="shared" si="55"/>
        <v>17200</v>
      </c>
      <c r="G180" s="27">
        <f t="shared" si="56"/>
        <v>30959.999999999996</v>
      </c>
      <c r="H180" s="26">
        <f>'[1]сельское хозяйство (2014-2016)'!S25</f>
        <v>1.35</v>
      </c>
      <c r="I180" s="26">
        <f t="shared" si="57"/>
        <v>17200</v>
      </c>
      <c r="J180" s="27">
        <f t="shared" si="58"/>
        <v>23220</v>
      </c>
      <c r="K180" s="26">
        <f>'[1]сельское хозяйство (2014-2016)'!Y25</f>
        <v>2.4500000000000002</v>
      </c>
      <c r="L180" s="26">
        <f t="shared" si="59"/>
        <v>17200</v>
      </c>
      <c r="M180" s="27">
        <f t="shared" si="60"/>
        <v>42140</v>
      </c>
      <c r="N180" s="26">
        <f>'[1]сельское хозяйство (2014-2016)'!AE25</f>
        <v>0.85</v>
      </c>
      <c r="O180" s="26">
        <f t="shared" si="61"/>
        <v>17200</v>
      </c>
      <c r="P180" s="27">
        <f t="shared" si="62"/>
        <v>14620</v>
      </c>
      <c r="Q180" s="26">
        <f>'[1]сельское хозяйство (2014-2016)'!AK25</f>
        <v>0.45</v>
      </c>
      <c r="R180" s="26">
        <f t="shared" si="63"/>
        <v>17200</v>
      </c>
      <c r="S180" s="27">
        <f t="shared" si="64"/>
        <v>7740</v>
      </c>
      <c r="T180" s="26">
        <f>'[1]сельское хозяйство (2014-2016)'!AQ25</f>
        <v>0.8</v>
      </c>
      <c r="U180" s="26">
        <f t="shared" si="65"/>
        <v>17200</v>
      </c>
      <c r="V180" s="27">
        <f t="shared" si="66"/>
        <v>13760</v>
      </c>
      <c r="W180" s="26">
        <f>'[1]сельское хозяйство (2014-2016)'!AW25</f>
        <v>1.4</v>
      </c>
      <c r="X180" s="26">
        <f t="shared" si="67"/>
        <v>17200</v>
      </c>
      <c r="Y180" s="27">
        <f t="shared" si="68"/>
        <v>24080</v>
      </c>
      <c r="Z180" s="26">
        <f>'[1]сельское хозяйство (2014-2016)'!BC25</f>
        <v>0.45</v>
      </c>
      <c r="AA180" s="26">
        <f t="shared" si="51"/>
        <v>17200</v>
      </c>
      <c r="AB180" s="27">
        <f t="shared" si="69"/>
        <v>7740</v>
      </c>
      <c r="AC180" s="26">
        <f>'[1]сельское хозяйство (2014-2016)'!BI25</f>
        <v>1.95</v>
      </c>
      <c r="AD180" s="26">
        <f t="shared" si="70"/>
        <v>17200</v>
      </c>
      <c r="AE180" s="27">
        <f t="shared" si="71"/>
        <v>33540</v>
      </c>
      <c r="AF180" s="41">
        <f t="shared" si="72"/>
        <v>12.2</v>
      </c>
      <c r="AG180" s="42">
        <f t="shared" si="52"/>
        <v>209840</v>
      </c>
      <c r="AH180" s="43">
        <f t="shared" si="73"/>
        <v>12.2</v>
      </c>
      <c r="AI180" s="39">
        <f>[1]сравнительный!I75</f>
        <v>12.2</v>
      </c>
      <c r="AJ180" s="47">
        <f t="shared" si="53"/>
        <v>0</v>
      </c>
    </row>
    <row r="181" spans="1:36" s="3" customFormat="1" ht="15" x14ac:dyDescent="0.25">
      <c r="A181" s="45" t="s">
        <v>24</v>
      </c>
      <c r="B181" s="26">
        <f>'[1]сельское хозяйство (2014-2016)'!G26</f>
        <v>0</v>
      </c>
      <c r="C181" s="26">
        <v>17200</v>
      </c>
      <c r="D181" s="27">
        <f t="shared" si="54"/>
        <v>0</v>
      </c>
      <c r="E181" s="26">
        <f>'[1]сельское хозяйство (2014-2016)'!M26</f>
        <v>0.6</v>
      </c>
      <c r="F181" s="26">
        <f t="shared" si="55"/>
        <v>17200</v>
      </c>
      <c r="G181" s="27">
        <f t="shared" si="56"/>
        <v>10320</v>
      </c>
      <c r="H181" s="26">
        <f>'[1]сельское хозяйство (2014-2016)'!S26</f>
        <v>0</v>
      </c>
      <c r="I181" s="26">
        <f t="shared" si="57"/>
        <v>17200</v>
      </c>
      <c r="J181" s="27">
        <f t="shared" si="58"/>
        <v>0</v>
      </c>
      <c r="K181" s="26">
        <f>'[1]сельское хозяйство (2014-2016)'!Y26</f>
        <v>0</v>
      </c>
      <c r="L181" s="26">
        <f t="shared" si="59"/>
        <v>17200</v>
      </c>
      <c r="M181" s="27">
        <f t="shared" si="60"/>
        <v>0</v>
      </c>
      <c r="N181" s="26">
        <f>'[1]сельское хозяйство (2014-2016)'!AE26</f>
        <v>0</v>
      </c>
      <c r="O181" s="26">
        <f t="shared" si="61"/>
        <v>17200</v>
      </c>
      <c r="P181" s="27">
        <f t="shared" si="62"/>
        <v>0</v>
      </c>
      <c r="Q181" s="26">
        <f>'[1]сельское хозяйство (2014-2016)'!AK26</f>
        <v>0</v>
      </c>
      <c r="R181" s="26">
        <f t="shared" si="63"/>
        <v>17200</v>
      </c>
      <c r="S181" s="27">
        <f t="shared" si="64"/>
        <v>0</v>
      </c>
      <c r="T181" s="26">
        <f>'[1]сельское хозяйство (2014-2016)'!AQ26</f>
        <v>0</v>
      </c>
      <c r="U181" s="26">
        <f t="shared" si="65"/>
        <v>17200</v>
      </c>
      <c r="V181" s="27">
        <f t="shared" si="66"/>
        <v>0</v>
      </c>
      <c r="W181" s="26">
        <f>'[1]сельское хозяйство (2014-2016)'!AW26</f>
        <v>0</v>
      </c>
      <c r="X181" s="26">
        <f t="shared" si="67"/>
        <v>17200</v>
      </c>
      <c r="Y181" s="27">
        <f t="shared" si="68"/>
        <v>0</v>
      </c>
      <c r="Z181" s="26">
        <f>'[1]сельское хозяйство (2014-2016)'!BC26</f>
        <v>0</v>
      </c>
      <c r="AA181" s="26">
        <f t="shared" si="51"/>
        <v>17200</v>
      </c>
      <c r="AB181" s="27">
        <f t="shared" si="69"/>
        <v>0</v>
      </c>
      <c r="AC181" s="26">
        <f>'[1]сельское хозяйство (2014-2016)'!BI26</f>
        <v>0</v>
      </c>
      <c r="AD181" s="26">
        <f t="shared" si="70"/>
        <v>17200</v>
      </c>
      <c r="AE181" s="27">
        <f t="shared" si="71"/>
        <v>0</v>
      </c>
      <c r="AF181" s="41">
        <f t="shared" si="72"/>
        <v>0.6</v>
      </c>
      <c r="AG181" s="42">
        <f t="shared" si="52"/>
        <v>10320</v>
      </c>
      <c r="AH181" s="43">
        <f t="shared" si="73"/>
        <v>0.6</v>
      </c>
      <c r="AI181" s="39">
        <f>[1]сравнительный!I76</f>
        <v>0.6</v>
      </c>
      <c r="AJ181" s="47">
        <f t="shared" si="53"/>
        <v>0</v>
      </c>
    </row>
    <row r="182" spans="1:36" s="3" customFormat="1" ht="30" x14ac:dyDescent="0.25">
      <c r="A182" s="45" t="s">
        <v>25</v>
      </c>
      <c r="B182" s="26">
        <f>'[1]сельское хозяйство (2014-2016)'!G27</f>
        <v>0</v>
      </c>
      <c r="C182" s="26">
        <v>17200</v>
      </c>
      <c r="D182" s="27">
        <f t="shared" si="54"/>
        <v>0</v>
      </c>
      <c r="E182" s="26">
        <f>'[1]сельское хозяйство (2014-2016)'!M27</f>
        <v>0</v>
      </c>
      <c r="F182" s="26">
        <f t="shared" si="55"/>
        <v>17200</v>
      </c>
      <c r="G182" s="27">
        <f t="shared" si="56"/>
        <v>0</v>
      </c>
      <c r="H182" s="26">
        <f>'[1]сельское хозяйство (2014-2016)'!S27</f>
        <v>0</v>
      </c>
      <c r="I182" s="26">
        <f t="shared" si="57"/>
        <v>17200</v>
      </c>
      <c r="J182" s="27">
        <f t="shared" si="58"/>
        <v>0</v>
      </c>
      <c r="K182" s="26">
        <f>'[1]сельское хозяйство (2014-2016)'!Y27</f>
        <v>0</v>
      </c>
      <c r="L182" s="26">
        <f t="shared" si="59"/>
        <v>17200</v>
      </c>
      <c r="M182" s="27">
        <f t="shared" si="60"/>
        <v>0</v>
      </c>
      <c r="N182" s="26">
        <f>'[1]сельское хозяйство (2014-2016)'!AE27</f>
        <v>0</v>
      </c>
      <c r="O182" s="26">
        <f t="shared" si="61"/>
        <v>17200</v>
      </c>
      <c r="P182" s="27">
        <f t="shared" si="62"/>
        <v>0</v>
      </c>
      <c r="Q182" s="26">
        <f>'[1]сельское хозяйство (2014-2016)'!AK27</f>
        <v>0</v>
      </c>
      <c r="R182" s="26">
        <f t="shared" si="63"/>
        <v>17200</v>
      </c>
      <c r="S182" s="27">
        <f t="shared" si="64"/>
        <v>0</v>
      </c>
      <c r="T182" s="26">
        <f>'[1]сельское хозяйство (2014-2016)'!AQ27</f>
        <v>0</v>
      </c>
      <c r="U182" s="26">
        <f t="shared" si="65"/>
        <v>17200</v>
      </c>
      <c r="V182" s="27">
        <f t="shared" si="66"/>
        <v>0</v>
      </c>
      <c r="W182" s="26">
        <f>'[1]сельское хозяйство (2014-2016)'!AW27</f>
        <v>0</v>
      </c>
      <c r="X182" s="26">
        <f t="shared" si="67"/>
        <v>17200</v>
      </c>
      <c r="Y182" s="27">
        <f t="shared" si="68"/>
        <v>0</v>
      </c>
      <c r="Z182" s="26">
        <f>'[1]сельское хозяйство (2014-2016)'!BC27</f>
        <v>0</v>
      </c>
      <c r="AA182" s="26">
        <f t="shared" si="51"/>
        <v>17200</v>
      </c>
      <c r="AB182" s="27">
        <f t="shared" si="69"/>
        <v>0</v>
      </c>
      <c r="AC182" s="26">
        <f>'[1]сельское хозяйство (2014-2016)'!BI27</f>
        <v>0</v>
      </c>
      <c r="AD182" s="26">
        <f t="shared" si="70"/>
        <v>17200</v>
      </c>
      <c r="AE182" s="27">
        <f t="shared" si="71"/>
        <v>0</v>
      </c>
      <c r="AF182" s="41">
        <f t="shared" si="72"/>
        <v>0</v>
      </c>
      <c r="AG182" s="42">
        <f t="shared" si="52"/>
        <v>0</v>
      </c>
      <c r="AH182" s="43">
        <f t="shared" si="73"/>
        <v>0</v>
      </c>
      <c r="AI182" s="39">
        <f>[1]сравнительный!I77</f>
        <v>0</v>
      </c>
      <c r="AJ182" s="47">
        <f t="shared" si="53"/>
        <v>0</v>
      </c>
    </row>
    <row r="183" spans="1:36" s="3" customFormat="1" ht="15" x14ac:dyDescent="0.25">
      <c r="A183" s="45" t="s">
        <v>33</v>
      </c>
      <c r="B183" s="26">
        <f>'[1]сельское хозяйство (2014-2016)'!G28</f>
        <v>0.7</v>
      </c>
      <c r="C183" s="26">
        <v>17200</v>
      </c>
      <c r="D183" s="27">
        <f t="shared" si="54"/>
        <v>12040</v>
      </c>
      <c r="E183" s="26">
        <f>'[1]сельское хозяйство (2014-2016)'!M28</f>
        <v>1.2</v>
      </c>
      <c r="F183" s="26">
        <f t="shared" si="55"/>
        <v>17200</v>
      </c>
      <c r="G183" s="27">
        <f t="shared" si="56"/>
        <v>20640</v>
      </c>
      <c r="H183" s="26">
        <f>'[1]сельское хозяйство (2014-2016)'!S28</f>
        <v>1.35</v>
      </c>
      <c r="I183" s="26">
        <f t="shared" si="57"/>
        <v>17200</v>
      </c>
      <c r="J183" s="27">
        <f t="shared" si="58"/>
        <v>23220</v>
      </c>
      <c r="K183" s="26">
        <f>'[1]сельское хозяйство (2014-2016)'!Y28</f>
        <v>2.4500000000000002</v>
      </c>
      <c r="L183" s="26">
        <f t="shared" si="59"/>
        <v>17200</v>
      </c>
      <c r="M183" s="27">
        <f t="shared" si="60"/>
        <v>42140</v>
      </c>
      <c r="N183" s="26">
        <f>'[1]сельское хозяйство (2014-2016)'!AE28</f>
        <v>0.85</v>
      </c>
      <c r="O183" s="26">
        <f t="shared" si="61"/>
        <v>17200</v>
      </c>
      <c r="P183" s="27">
        <f t="shared" si="62"/>
        <v>14620</v>
      </c>
      <c r="Q183" s="26">
        <f>'[1]сельское хозяйство (2014-2016)'!AK28</f>
        <v>0.45</v>
      </c>
      <c r="R183" s="26">
        <f t="shared" si="63"/>
        <v>17200</v>
      </c>
      <c r="S183" s="27">
        <f t="shared" si="64"/>
        <v>7740</v>
      </c>
      <c r="T183" s="26">
        <f>'[1]сельское хозяйство (2014-2016)'!AQ28</f>
        <v>0.8</v>
      </c>
      <c r="U183" s="26">
        <f t="shared" si="65"/>
        <v>17200</v>
      </c>
      <c r="V183" s="27">
        <f t="shared" si="66"/>
        <v>13760</v>
      </c>
      <c r="W183" s="26">
        <f>'[1]сельское хозяйство (2014-2016)'!AW28</f>
        <v>1.4</v>
      </c>
      <c r="X183" s="26">
        <f t="shared" si="67"/>
        <v>17200</v>
      </c>
      <c r="Y183" s="27">
        <f t="shared" si="68"/>
        <v>24080</v>
      </c>
      <c r="Z183" s="26">
        <f>'[1]сельское хозяйство (2014-2016)'!BC28</f>
        <v>0.45</v>
      </c>
      <c r="AA183" s="26">
        <f t="shared" si="51"/>
        <v>17200</v>
      </c>
      <c r="AB183" s="27">
        <f t="shared" si="69"/>
        <v>7740</v>
      </c>
      <c r="AC183" s="26">
        <f>'[1]сельское хозяйство (2014-2016)'!BI28</f>
        <v>1.95</v>
      </c>
      <c r="AD183" s="26">
        <f t="shared" si="70"/>
        <v>17200</v>
      </c>
      <c r="AE183" s="27">
        <f t="shared" si="71"/>
        <v>33540</v>
      </c>
      <c r="AF183" s="41">
        <f t="shared" si="72"/>
        <v>11.599999999999998</v>
      </c>
      <c r="AG183" s="42">
        <f t="shared" si="52"/>
        <v>199520</v>
      </c>
      <c r="AH183" s="43">
        <f t="shared" si="73"/>
        <v>11.599999999999998</v>
      </c>
      <c r="AI183" s="39">
        <f>[1]сравнительный!I78</f>
        <v>11.6</v>
      </c>
      <c r="AJ183" s="47">
        <f t="shared" si="53"/>
        <v>0</v>
      </c>
    </row>
    <row r="184" spans="1:36" s="3" customFormat="1" ht="15" x14ac:dyDescent="0.25">
      <c r="A184" s="49" t="s">
        <v>35</v>
      </c>
      <c r="B184" s="26">
        <f>'[1]сельское хозяйство (2014-2016)'!G29</f>
        <v>2.9</v>
      </c>
      <c r="C184" s="26">
        <v>52000</v>
      </c>
      <c r="D184" s="27">
        <f t="shared" si="54"/>
        <v>150800</v>
      </c>
      <c r="E184" s="26">
        <f>'[1]сельское хозяйство (2014-2016)'!M29</f>
        <v>8.3000000000000007</v>
      </c>
      <c r="F184" s="26">
        <f t="shared" si="55"/>
        <v>52000</v>
      </c>
      <c r="G184" s="27">
        <f t="shared" si="56"/>
        <v>431600.00000000006</v>
      </c>
      <c r="H184" s="26">
        <f>'[1]сельское хозяйство (2014-2016)'!S29</f>
        <v>1.5</v>
      </c>
      <c r="I184" s="26">
        <f t="shared" si="57"/>
        <v>52000</v>
      </c>
      <c r="J184" s="27">
        <f t="shared" si="58"/>
        <v>78000</v>
      </c>
      <c r="K184" s="26">
        <f>'[1]сельское хозяйство (2014-2016)'!Y29</f>
        <v>3.3</v>
      </c>
      <c r="L184" s="26">
        <f t="shared" si="59"/>
        <v>52000</v>
      </c>
      <c r="M184" s="27">
        <f t="shared" si="60"/>
        <v>171600</v>
      </c>
      <c r="N184" s="26">
        <f>'[1]сельское хозяйство (2014-2016)'!AE29</f>
        <v>1.8</v>
      </c>
      <c r="O184" s="26">
        <f t="shared" si="61"/>
        <v>52000</v>
      </c>
      <c r="P184" s="27">
        <f t="shared" si="62"/>
        <v>93600</v>
      </c>
      <c r="Q184" s="26">
        <f>'[1]сельское хозяйство (2014-2016)'!AK29</f>
        <v>0.35</v>
      </c>
      <c r="R184" s="26">
        <f t="shared" si="63"/>
        <v>52000</v>
      </c>
      <c r="S184" s="27">
        <f t="shared" si="64"/>
        <v>18200</v>
      </c>
      <c r="T184" s="26">
        <f>'[1]сельское хозяйство (2014-2016)'!AQ29</f>
        <v>0.8</v>
      </c>
      <c r="U184" s="26">
        <f t="shared" si="65"/>
        <v>52000</v>
      </c>
      <c r="V184" s="27">
        <f t="shared" si="66"/>
        <v>41600</v>
      </c>
      <c r="W184" s="26">
        <f>'[1]сельское хозяйство (2014-2016)'!AW29</f>
        <v>2.1</v>
      </c>
      <c r="X184" s="26">
        <f t="shared" si="67"/>
        <v>52000</v>
      </c>
      <c r="Y184" s="27">
        <f t="shared" si="68"/>
        <v>109200</v>
      </c>
      <c r="Z184" s="26">
        <f>'[1]сельское хозяйство (2014-2016)'!BC29</f>
        <v>0.35</v>
      </c>
      <c r="AA184" s="26">
        <f t="shared" si="51"/>
        <v>52000</v>
      </c>
      <c r="AB184" s="27">
        <f t="shared" si="69"/>
        <v>18200</v>
      </c>
      <c r="AC184" s="26">
        <f>'[1]сельское хозяйство (2014-2016)'!BI29</f>
        <v>1.2</v>
      </c>
      <c r="AD184" s="26">
        <f t="shared" si="70"/>
        <v>52000</v>
      </c>
      <c r="AE184" s="27">
        <f t="shared" si="71"/>
        <v>62400</v>
      </c>
      <c r="AF184" s="41">
        <f t="shared" si="72"/>
        <v>22.600000000000005</v>
      </c>
      <c r="AG184" s="42">
        <f t="shared" si="52"/>
        <v>1175200</v>
      </c>
      <c r="AH184" s="43">
        <f t="shared" si="73"/>
        <v>22.600000000000005</v>
      </c>
      <c r="AI184" s="39">
        <f>[1]сравнительный!I79</f>
        <v>22.6</v>
      </c>
      <c r="AJ184" s="47">
        <f t="shared" si="53"/>
        <v>0</v>
      </c>
    </row>
    <row r="185" spans="1:36" s="3" customFormat="1" ht="15" x14ac:dyDescent="0.25">
      <c r="A185" s="45" t="s">
        <v>24</v>
      </c>
      <c r="B185" s="26">
        <f>'[1]сельское хозяйство (2014-2016)'!G30</f>
        <v>0</v>
      </c>
      <c r="C185" s="26">
        <v>52000</v>
      </c>
      <c r="D185" s="27">
        <f t="shared" si="54"/>
        <v>0</v>
      </c>
      <c r="E185" s="26">
        <f>'[1]сельское хозяйство (2014-2016)'!M30</f>
        <v>0</v>
      </c>
      <c r="F185" s="26">
        <f t="shared" si="55"/>
        <v>52000</v>
      </c>
      <c r="G185" s="27">
        <f t="shared" si="56"/>
        <v>0</v>
      </c>
      <c r="H185" s="26">
        <f>'[1]сельское хозяйство (2014-2016)'!S30</f>
        <v>0</v>
      </c>
      <c r="I185" s="26">
        <f t="shared" si="57"/>
        <v>52000</v>
      </c>
      <c r="J185" s="27">
        <f t="shared" si="58"/>
        <v>0</v>
      </c>
      <c r="K185" s="26">
        <f>'[1]сельское хозяйство (2014-2016)'!Y30</f>
        <v>0</v>
      </c>
      <c r="L185" s="26">
        <f t="shared" si="59"/>
        <v>52000</v>
      </c>
      <c r="M185" s="27">
        <f t="shared" si="60"/>
        <v>0</v>
      </c>
      <c r="N185" s="26">
        <f>'[1]сельское хозяйство (2014-2016)'!AE30</f>
        <v>0</v>
      </c>
      <c r="O185" s="26">
        <f t="shared" si="61"/>
        <v>52000</v>
      </c>
      <c r="P185" s="27">
        <f t="shared" si="62"/>
        <v>0</v>
      </c>
      <c r="Q185" s="26">
        <f>'[1]сельское хозяйство (2014-2016)'!AK30</f>
        <v>0</v>
      </c>
      <c r="R185" s="26">
        <f t="shared" si="63"/>
        <v>52000</v>
      </c>
      <c r="S185" s="27">
        <f t="shared" si="64"/>
        <v>0</v>
      </c>
      <c r="T185" s="26">
        <f>'[1]сельское хозяйство (2014-2016)'!AQ30</f>
        <v>0</v>
      </c>
      <c r="U185" s="26">
        <f t="shared" si="65"/>
        <v>52000</v>
      </c>
      <c r="V185" s="27">
        <f t="shared" si="66"/>
        <v>0</v>
      </c>
      <c r="W185" s="26">
        <f>'[1]сельское хозяйство (2014-2016)'!AW30</f>
        <v>0</v>
      </c>
      <c r="X185" s="26">
        <f t="shared" si="67"/>
        <v>52000</v>
      </c>
      <c r="Y185" s="27">
        <f t="shared" si="68"/>
        <v>0</v>
      </c>
      <c r="Z185" s="26">
        <f>'[1]сельское хозяйство (2014-2016)'!BC30</f>
        <v>0</v>
      </c>
      <c r="AA185" s="26">
        <f t="shared" si="51"/>
        <v>52000</v>
      </c>
      <c r="AB185" s="27">
        <f t="shared" si="69"/>
        <v>0</v>
      </c>
      <c r="AC185" s="26">
        <f>'[1]сельское хозяйство (2014-2016)'!BI30</f>
        <v>0</v>
      </c>
      <c r="AD185" s="26">
        <f t="shared" si="70"/>
        <v>52000</v>
      </c>
      <c r="AE185" s="27">
        <f t="shared" si="71"/>
        <v>0</v>
      </c>
      <c r="AF185" s="41">
        <f t="shared" si="72"/>
        <v>0</v>
      </c>
      <c r="AG185" s="42">
        <f t="shared" si="52"/>
        <v>0</v>
      </c>
      <c r="AH185" s="43">
        <f t="shared" si="73"/>
        <v>0</v>
      </c>
      <c r="AI185" s="39">
        <f>[1]сравнительный!I80</f>
        <v>0</v>
      </c>
      <c r="AJ185" s="47">
        <f t="shared" si="53"/>
        <v>0</v>
      </c>
    </row>
    <row r="186" spans="1:36" s="3" customFormat="1" ht="30" x14ac:dyDescent="0.25">
      <c r="A186" s="45" t="s">
        <v>25</v>
      </c>
      <c r="B186" s="26">
        <f>'[1]сельское хозяйство (2014-2016)'!G31</f>
        <v>0</v>
      </c>
      <c r="C186" s="26">
        <v>52000</v>
      </c>
      <c r="D186" s="27">
        <f t="shared" si="54"/>
        <v>0</v>
      </c>
      <c r="E186" s="26">
        <f>'[1]сельское хозяйство (2014-2016)'!M31</f>
        <v>0</v>
      </c>
      <c r="F186" s="26">
        <f t="shared" si="55"/>
        <v>52000</v>
      </c>
      <c r="G186" s="27">
        <f t="shared" si="56"/>
        <v>0</v>
      </c>
      <c r="H186" s="26">
        <f>'[1]сельское хозяйство (2014-2016)'!S31</f>
        <v>0</v>
      </c>
      <c r="I186" s="26">
        <f t="shared" si="57"/>
        <v>52000</v>
      </c>
      <c r="J186" s="27">
        <f t="shared" si="58"/>
        <v>0</v>
      </c>
      <c r="K186" s="26">
        <f>'[1]сельское хозяйство (2014-2016)'!Y31</f>
        <v>0</v>
      </c>
      <c r="L186" s="26">
        <f t="shared" si="59"/>
        <v>52000</v>
      </c>
      <c r="M186" s="27">
        <f t="shared" si="60"/>
        <v>0</v>
      </c>
      <c r="N186" s="26">
        <f>'[1]сельское хозяйство (2014-2016)'!AE31</f>
        <v>0</v>
      </c>
      <c r="O186" s="26">
        <f t="shared" si="61"/>
        <v>52000</v>
      </c>
      <c r="P186" s="27">
        <f t="shared" si="62"/>
        <v>0</v>
      </c>
      <c r="Q186" s="26">
        <f>'[1]сельское хозяйство (2014-2016)'!AK31</f>
        <v>0</v>
      </c>
      <c r="R186" s="26">
        <f t="shared" si="63"/>
        <v>52000</v>
      </c>
      <c r="S186" s="27">
        <f t="shared" si="64"/>
        <v>0</v>
      </c>
      <c r="T186" s="26">
        <f>'[1]сельское хозяйство (2014-2016)'!AQ31</f>
        <v>0</v>
      </c>
      <c r="U186" s="26">
        <f t="shared" si="65"/>
        <v>52000</v>
      </c>
      <c r="V186" s="27">
        <f t="shared" si="66"/>
        <v>0</v>
      </c>
      <c r="W186" s="26">
        <f>'[1]сельское хозяйство (2014-2016)'!AW31</f>
        <v>0.3</v>
      </c>
      <c r="X186" s="26">
        <f t="shared" si="67"/>
        <v>52000</v>
      </c>
      <c r="Y186" s="27">
        <f t="shared" si="68"/>
        <v>15600</v>
      </c>
      <c r="Z186" s="26">
        <f>'[1]сельское хозяйство (2014-2016)'!BC31</f>
        <v>0</v>
      </c>
      <c r="AA186" s="26">
        <f t="shared" si="51"/>
        <v>52000</v>
      </c>
      <c r="AB186" s="27">
        <f t="shared" si="69"/>
        <v>0</v>
      </c>
      <c r="AC186" s="26">
        <f>'[1]сельское хозяйство (2014-2016)'!BI31</f>
        <v>0</v>
      </c>
      <c r="AD186" s="26">
        <f t="shared" si="70"/>
        <v>52000</v>
      </c>
      <c r="AE186" s="27">
        <f t="shared" si="71"/>
        <v>0</v>
      </c>
      <c r="AF186" s="41">
        <f t="shared" si="72"/>
        <v>0.3</v>
      </c>
      <c r="AG186" s="42">
        <f t="shared" si="52"/>
        <v>15600</v>
      </c>
      <c r="AH186" s="43">
        <f t="shared" si="73"/>
        <v>0.3</v>
      </c>
      <c r="AI186" s="39">
        <f>[1]сравнительный!I81</f>
        <v>0.3</v>
      </c>
      <c r="AJ186" s="47">
        <f t="shared" si="53"/>
        <v>0</v>
      </c>
    </row>
    <row r="187" spans="1:36" s="3" customFormat="1" ht="15" x14ac:dyDescent="0.25">
      <c r="A187" s="45" t="s">
        <v>33</v>
      </c>
      <c r="B187" s="26">
        <f>'[1]сельское хозяйство (2014-2016)'!G32</f>
        <v>2.9</v>
      </c>
      <c r="C187" s="26">
        <v>52000</v>
      </c>
      <c r="D187" s="27">
        <f t="shared" si="54"/>
        <v>150800</v>
      </c>
      <c r="E187" s="26">
        <f>'[1]сельское хозяйство (2014-2016)'!M32</f>
        <v>8.3000000000000007</v>
      </c>
      <c r="F187" s="26">
        <f t="shared" si="55"/>
        <v>52000</v>
      </c>
      <c r="G187" s="27">
        <f t="shared" si="56"/>
        <v>431600.00000000006</v>
      </c>
      <c r="H187" s="26">
        <f>'[1]сельское хозяйство (2014-2016)'!S32</f>
        <v>1.5</v>
      </c>
      <c r="I187" s="26">
        <f t="shared" si="57"/>
        <v>52000</v>
      </c>
      <c r="J187" s="27">
        <f t="shared" si="58"/>
        <v>78000</v>
      </c>
      <c r="K187" s="26">
        <f>'[1]сельское хозяйство (2014-2016)'!Y32</f>
        <v>3.3</v>
      </c>
      <c r="L187" s="26">
        <f t="shared" si="59"/>
        <v>52000</v>
      </c>
      <c r="M187" s="27">
        <f t="shared" si="60"/>
        <v>171600</v>
      </c>
      <c r="N187" s="26">
        <f>'[1]сельское хозяйство (2014-2016)'!AE32</f>
        <v>1.8</v>
      </c>
      <c r="O187" s="26">
        <f t="shared" si="61"/>
        <v>52000</v>
      </c>
      <c r="P187" s="27">
        <f t="shared" si="62"/>
        <v>93600</v>
      </c>
      <c r="Q187" s="26">
        <f>'[1]сельское хозяйство (2014-2016)'!AK32</f>
        <v>0.35</v>
      </c>
      <c r="R187" s="26">
        <f t="shared" si="63"/>
        <v>52000</v>
      </c>
      <c r="S187" s="27">
        <f t="shared" si="64"/>
        <v>18200</v>
      </c>
      <c r="T187" s="26">
        <f>'[1]сельское хозяйство (2014-2016)'!AQ32</f>
        <v>0.8</v>
      </c>
      <c r="U187" s="26">
        <f t="shared" si="65"/>
        <v>52000</v>
      </c>
      <c r="V187" s="27">
        <f t="shared" si="66"/>
        <v>41600</v>
      </c>
      <c r="W187" s="26">
        <f>'[1]сельское хозяйство (2014-2016)'!AW32</f>
        <v>1.8</v>
      </c>
      <c r="X187" s="26">
        <f t="shared" si="67"/>
        <v>52000</v>
      </c>
      <c r="Y187" s="27">
        <f t="shared" si="68"/>
        <v>93600</v>
      </c>
      <c r="Z187" s="26">
        <f>'[1]сельское хозяйство (2014-2016)'!BC32</f>
        <v>0.35</v>
      </c>
      <c r="AA187" s="26">
        <f t="shared" si="51"/>
        <v>52000</v>
      </c>
      <c r="AB187" s="27">
        <f t="shared" si="69"/>
        <v>18200</v>
      </c>
      <c r="AC187" s="26">
        <f>'[1]сельское хозяйство (2014-2016)'!BI32</f>
        <v>1.2</v>
      </c>
      <c r="AD187" s="26">
        <f t="shared" si="70"/>
        <v>52000</v>
      </c>
      <c r="AE187" s="27">
        <f t="shared" si="71"/>
        <v>62400</v>
      </c>
      <c r="AF187" s="41">
        <f t="shared" si="72"/>
        <v>22.300000000000004</v>
      </c>
      <c r="AG187" s="42">
        <f t="shared" si="52"/>
        <v>1159600</v>
      </c>
      <c r="AH187" s="43">
        <f t="shared" si="73"/>
        <v>22.300000000000004</v>
      </c>
      <c r="AI187" s="39">
        <f>[1]сравнительный!I82</f>
        <v>22.3</v>
      </c>
      <c r="AJ187" s="47">
        <f t="shared" si="53"/>
        <v>0</v>
      </c>
    </row>
    <row r="188" spans="1:36" s="3" customFormat="1" ht="15" x14ac:dyDescent="0.25">
      <c r="A188" s="40" t="s">
        <v>36</v>
      </c>
      <c r="B188" s="26">
        <f>'[1]сельское хозяйство (2014-2016)'!G33</f>
        <v>0.15</v>
      </c>
      <c r="C188" s="26">
        <v>54000</v>
      </c>
      <c r="D188" s="27">
        <f t="shared" si="54"/>
        <v>8100</v>
      </c>
      <c r="E188" s="26">
        <f>'[1]сельское хозяйство (2014-2016)'!M33</f>
        <v>0.15</v>
      </c>
      <c r="F188" s="26">
        <f t="shared" si="55"/>
        <v>54000</v>
      </c>
      <c r="G188" s="27">
        <f t="shared" si="56"/>
        <v>8100</v>
      </c>
      <c r="H188" s="26">
        <f>'[1]сельское хозяйство (2014-2016)'!S33</f>
        <v>0.15</v>
      </c>
      <c r="I188" s="26">
        <f t="shared" si="57"/>
        <v>54000</v>
      </c>
      <c r="J188" s="27">
        <f t="shared" si="58"/>
        <v>8100</v>
      </c>
      <c r="K188" s="26">
        <f>'[1]сельское хозяйство (2014-2016)'!Y33</f>
        <v>0.15</v>
      </c>
      <c r="L188" s="26">
        <f t="shared" si="59"/>
        <v>54000</v>
      </c>
      <c r="M188" s="27">
        <f t="shared" si="60"/>
        <v>8100</v>
      </c>
      <c r="N188" s="26">
        <f>'[1]сельское хозяйство (2014-2016)'!AE33</f>
        <v>0.15</v>
      </c>
      <c r="O188" s="26">
        <f t="shared" si="61"/>
        <v>54000</v>
      </c>
      <c r="P188" s="27">
        <f t="shared" si="62"/>
        <v>8100</v>
      </c>
      <c r="Q188" s="26">
        <f>'[1]сельское хозяйство (2014-2016)'!AK33</f>
        <v>0.15</v>
      </c>
      <c r="R188" s="26">
        <f t="shared" si="63"/>
        <v>54000</v>
      </c>
      <c r="S188" s="27">
        <f t="shared" si="64"/>
        <v>8100</v>
      </c>
      <c r="T188" s="26">
        <f>'[1]сельское хозяйство (2014-2016)'!AQ33</f>
        <v>0.15</v>
      </c>
      <c r="U188" s="26">
        <f t="shared" si="65"/>
        <v>54000</v>
      </c>
      <c r="V188" s="27">
        <f t="shared" si="66"/>
        <v>8100</v>
      </c>
      <c r="W188" s="26">
        <f>'[1]сельское хозяйство (2014-2016)'!AW33</f>
        <v>0.15</v>
      </c>
      <c r="X188" s="26">
        <f t="shared" si="67"/>
        <v>54000</v>
      </c>
      <c r="Y188" s="27">
        <f t="shared" si="68"/>
        <v>8100</v>
      </c>
      <c r="Z188" s="26">
        <f>'[1]сельское хозяйство (2014-2016)'!BC33</f>
        <v>0.15</v>
      </c>
      <c r="AA188" s="26">
        <f t="shared" si="51"/>
        <v>54000</v>
      </c>
      <c r="AB188" s="27">
        <f t="shared" si="69"/>
        <v>8100</v>
      </c>
      <c r="AC188" s="26">
        <f>'[1]сельское хозяйство (2014-2016)'!BI33</f>
        <v>0.15</v>
      </c>
      <c r="AD188" s="26">
        <f t="shared" si="70"/>
        <v>54000</v>
      </c>
      <c r="AE188" s="27">
        <f t="shared" si="71"/>
        <v>8100</v>
      </c>
      <c r="AF188" s="41">
        <f t="shared" si="72"/>
        <v>1.4999999999999998</v>
      </c>
      <c r="AG188" s="42">
        <f t="shared" si="52"/>
        <v>81000</v>
      </c>
      <c r="AH188" s="43">
        <f t="shared" si="73"/>
        <v>1.4999999999999998</v>
      </c>
      <c r="AI188" s="39">
        <f>[1]сравнительный!I83</f>
        <v>1.5</v>
      </c>
      <c r="AJ188" s="47">
        <f t="shared" si="53"/>
        <v>0</v>
      </c>
    </row>
    <row r="189" spans="1:36" s="3" customFormat="1" ht="15" x14ac:dyDescent="0.25">
      <c r="A189" s="45" t="s">
        <v>24</v>
      </c>
      <c r="B189" s="26">
        <f>'[1]сельское хозяйство (2014-2016)'!G34</f>
        <v>0</v>
      </c>
      <c r="C189" s="26">
        <v>54000</v>
      </c>
      <c r="D189" s="27">
        <f t="shared" si="54"/>
        <v>0</v>
      </c>
      <c r="E189" s="26">
        <f>'[1]сельское хозяйство (2014-2016)'!M34</f>
        <v>0</v>
      </c>
      <c r="F189" s="26">
        <f t="shared" si="55"/>
        <v>54000</v>
      </c>
      <c r="G189" s="27">
        <f t="shared" si="56"/>
        <v>0</v>
      </c>
      <c r="H189" s="26">
        <f>'[1]сельское хозяйство (2014-2016)'!S34</f>
        <v>0</v>
      </c>
      <c r="I189" s="26">
        <f t="shared" si="57"/>
        <v>54000</v>
      </c>
      <c r="J189" s="27">
        <f t="shared" si="58"/>
        <v>0</v>
      </c>
      <c r="K189" s="26">
        <f>'[1]сельское хозяйство (2014-2016)'!Y34</f>
        <v>0</v>
      </c>
      <c r="L189" s="26">
        <f t="shared" si="59"/>
        <v>54000</v>
      </c>
      <c r="M189" s="27">
        <f t="shared" si="60"/>
        <v>0</v>
      </c>
      <c r="N189" s="26">
        <f>'[1]сельское хозяйство (2014-2016)'!AE34</f>
        <v>0</v>
      </c>
      <c r="O189" s="26">
        <f t="shared" si="61"/>
        <v>54000</v>
      </c>
      <c r="P189" s="27">
        <f t="shared" si="62"/>
        <v>0</v>
      </c>
      <c r="Q189" s="26">
        <f>'[1]сельское хозяйство (2014-2016)'!AK34</f>
        <v>0</v>
      </c>
      <c r="R189" s="26">
        <f t="shared" si="63"/>
        <v>54000</v>
      </c>
      <c r="S189" s="27">
        <f t="shared" si="64"/>
        <v>0</v>
      </c>
      <c r="T189" s="26">
        <f>'[1]сельское хозяйство (2014-2016)'!AQ34</f>
        <v>0</v>
      </c>
      <c r="U189" s="26">
        <f t="shared" si="65"/>
        <v>54000</v>
      </c>
      <c r="V189" s="27">
        <f t="shared" si="66"/>
        <v>0</v>
      </c>
      <c r="W189" s="26">
        <f>'[1]сельское хозяйство (2014-2016)'!AW34</f>
        <v>0</v>
      </c>
      <c r="X189" s="26">
        <f t="shared" si="67"/>
        <v>54000</v>
      </c>
      <c r="Y189" s="27">
        <f t="shared" si="68"/>
        <v>0</v>
      </c>
      <c r="Z189" s="26">
        <f>'[1]сельское хозяйство (2014-2016)'!BC34</f>
        <v>0</v>
      </c>
      <c r="AA189" s="26">
        <f t="shared" si="51"/>
        <v>54000</v>
      </c>
      <c r="AB189" s="27">
        <f t="shared" si="69"/>
        <v>0</v>
      </c>
      <c r="AC189" s="26">
        <f>'[1]сельское хозяйство (2014-2016)'!BI34</f>
        <v>0</v>
      </c>
      <c r="AD189" s="26">
        <f t="shared" si="70"/>
        <v>54000</v>
      </c>
      <c r="AE189" s="27">
        <f t="shared" si="71"/>
        <v>0</v>
      </c>
      <c r="AF189" s="41">
        <f t="shared" si="72"/>
        <v>0</v>
      </c>
      <c r="AG189" s="42">
        <f t="shared" si="52"/>
        <v>0</v>
      </c>
      <c r="AH189" s="43">
        <f t="shared" si="73"/>
        <v>0</v>
      </c>
      <c r="AI189" s="39">
        <f>[1]сравнительный!I84</f>
        <v>0</v>
      </c>
      <c r="AJ189" s="47">
        <f t="shared" si="53"/>
        <v>0</v>
      </c>
    </row>
    <row r="190" spans="1:36" s="3" customFormat="1" ht="30" x14ac:dyDescent="0.25">
      <c r="A190" s="45" t="s">
        <v>25</v>
      </c>
      <c r="B190" s="26">
        <f>'[1]сельское хозяйство (2014-2016)'!G35</f>
        <v>0</v>
      </c>
      <c r="C190" s="26">
        <v>54000</v>
      </c>
      <c r="D190" s="27">
        <f t="shared" si="54"/>
        <v>0</v>
      </c>
      <c r="E190" s="26">
        <f>'[1]сельское хозяйство (2014-2016)'!M35</f>
        <v>0</v>
      </c>
      <c r="F190" s="26">
        <f t="shared" si="55"/>
        <v>54000</v>
      </c>
      <c r="G190" s="27">
        <f t="shared" si="56"/>
        <v>0</v>
      </c>
      <c r="H190" s="26">
        <f>'[1]сельское хозяйство (2014-2016)'!S35</f>
        <v>0</v>
      </c>
      <c r="I190" s="26">
        <f t="shared" si="57"/>
        <v>54000</v>
      </c>
      <c r="J190" s="27">
        <f t="shared" si="58"/>
        <v>0</v>
      </c>
      <c r="K190" s="26">
        <f>'[1]сельское хозяйство (2014-2016)'!Y35</f>
        <v>0</v>
      </c>
      <c r="L190" s="26">
        <f t="shared" si="59"/>
        <v>54000</v>
      </c>
      <c r="M190" s="27">
        <f t="shared" si="60"/>
        <v>0</v>
      </c>
      <c r="N190" s="26">
        <f>'[1]сельское хозяйство (2014-2016)'!AE35</f>
        <v>0</v>
      </c>
      <c r="O190" s="26">
        <f t="shared" si="61"/>
        <v>54000</v>
      </c>
      <c r="P190" s="27">
        <f t="shared" si="62"/>
        <v>0</v>
      </c>
      <c r="Q190" s="26">
        <f>'[1]сельское хозяйство (2014-2016)'!AK35</f>
        <v>0</v>
      </c>
      <c r="R190" s="26">
        <f t="shared" si="63"/>
        <v>54000</v>
      </c>
      <c r="S190" s="27">
        <f t="shared" si="64"/>
        <v>0</v>
      </c>
      <c r="T190" s="26">
        <f>'[1]сельское хозяйство (2014-2016)'!AQ35</f>
        <v>0</v>
      </c>
      <c r="U190" s="26">
        <f t="shared" si="65"/>
        <v>54000</v>
      </c>
      <c r="V190" s="27">
        <f t="shared" si="66"/>
        <v>0</v>
      </c>
      <c r="W190" s="26">
        <f>'[1]сельское хозяйство (2014-2016)'!AW35</f>
        <v>0</v>
      </c>
      <c r="X190" s="26">
        <f t="shared" si="67"/>
        <v>54000</v>
      </c>
      <c r="Y190" s="27">
        <f t="shared" si="68"/>
        <v>0</v>
      </c>
      <c r="Z190" s="26">
        <f>'[1]сельское хозяйство (2014-2016)'!BC35</f>
        <v>0</v>
      </c>
      <c r="AA190" s="26">
        <f t="shared" si="51"/>
        <v>54000</v>
      </c>
      <c r="AB190" s="27">
        <f t="shared" si="69"/>
        <v>0</v>
      </c>
      <c r="AC190" s="26">
        <f>'[1]сельское хозяйство (2014-2016)'!BI35</f>
        <v>0</v>
      </c>
      <c r="AD190" s="26">
        <f t="shared" si="70"/>
        <v>54000</v>
      </c>
      <c r="AE190" s="27">
        <f t="shared" si="71"/>
        <v>0</v>
      </c>
      <c r="AF190" s="41">
        <f t="shared" si="72"/>
        <v>0</v>
      </c>
      <c r="AG190" s="42">
        <f t="shared" si="52"/>
        <v>0</v>
      </c>
      <c r="AH190" s="43">
        <f t="shared" si="73"/>
        <v>0</v>
      </c>
      <c r="AI190" s="39">
        <f>[1]сравнительный!I85</f>
        <v>0</v>
      </c>
      <c r="AJ190" s="47">
        <f t="shared" si="53"/>
        <v>0</v>
      </c>
    </row>
    <row r="191" spans="1:36" s="3" customFormat="1" ht="15" x14ac:dyDescent="0.25">
      <c r="A191" s="45" t="s">
        <v>33</v>
      </c>
      <c r="B191" s="26">
        <f>'[1]сельское хозяйство (2014-2016)'!G36</f>
        <v>0.15</v>
      </c>
      <c r="C191" s="26">
        <v>54000</v>
      </c>
      <c r="D191" s="27">
        <f t="shared" si="54"/>
        <v>8100</v>
      </c>
      <c r="E191" s="26">
        <f>'[1]сельское хозяйство (2014-2016)'!M36</f>
        <v>0.15</v>
      </c>
      <c r="F191" s="26">
        <f t="shared" si="55"/>
        <v>54000</v>
      </c>
      <c r="G191" s="27">
        <f t="shared" si="56"/>
        <v>8100</v>
      </c>
      <c r="H191" s="26">
        <f>'[1]сельское хозяйство (2014-2016)'!S36</f>
        <v>0.15</v>
      </c>
      <c r="I191" s="26">
        <f t="shared" si="57"/>
        <v>54000</v>
      </c>
      <c r="J191" s="27">
        <f t="shared" si="58"/>
        <v>8100</v>
      </c>
      <c r="K191" s="26">
        <f>'[1]сельское хозяйство (2014-2016)'!Y36</f>
        <v>0.15</v>
      </c>
      <c r="L191" s="26">
        <f t="shared" si="59"/>
        <v>54000</v>
      </c>
      <c r="M191" s="27">
        <f t="shared" si="60"/>
        <v>8100</v>
      </c>
      <c r="N191" s="26">
        <f>'[1]сельское хозяйство (2014-2016)'!AE36</f>
        <v>0.15</v>
      </c>
      <c r="O191" s="26">
        <f t="shared" si="61"/>
        <v>54000</v>
      </c>
      <c r="P191" s="27">
        <f t="shared" si="62"/>
        <v>8100</v>
      </c>
      <c r="Q191" s="26">
        <f>'[1]сельское хозяйство (2014-2016)'!AK36</f>
        <v>0.15</v>
      </c>
      <c r="R191" s="26">
        <f t="shared" si="63"/>
        <v>54000</v>
      </c>
      <c r="S191" s="27">
        <f t="shared" si="64"/>
        <v>8100</v>
      </c>
      <c r="T191" s="26">
        <f>'[1]сельское хозяйство (2014-2016)'!AQ36</f>
        <v>0.15</v>
      </c>
      <c r="U191" s="26">
        <f t="shared" si="65"/>
        <v>54000</v>
      </c>
      <c r="V191" s="27">
        <f t="shared" si="66"/>
        <v>8100</v>
      </c>
      <c r="W191" s="26">
        <f>'[1]сельское хозяйство (2014-2016)'!AW36</f>
        <v>0.15</v>
      </c>
      <c r="X191" s="26">
        <f t="shared" si="67"/>
        <v>54000</v>
      </c>
      <c r="Y191" s="27">
        <f t="shared" si="68"/>
        <v>8100</v>
      </c>
      <c r="Z191" s="26">
        <f>'[1]сельское хозяйство (2014-2016)'!BC36</f>
        <v>0.15</v>
      </c>
      <c r="AA191" s="26">
        <f t="shared" si="51"/>
        <v>54000</v>
      </c>
      <c r="AB191" s="27">
        <f t="shared" si="69"/>
        <v>8100</v>
      </c>
      <c r="AC191" s="26">
        <f>'[1]сельское хозяйство (2014-2016)'!BI36</f>
        <v>0.15</v>
      </c>
      <c r="AD191" s="26">
        <f t="shared" si="70"/>
        <v>54000</v>
      </c>
      <c r="AE191" s="27">
        <f t="shared" si="71"/>
        <v>8100</v>
      </c>
      <c r="AF191" s="41">
        <f t="shared" si="72"/>
        <v>1.4999999999999998</v>
      </c>
      <c r="AG191" s="42">
        <f t="shared" si="52"/>
        <v>81000</v>
      </c>
      <c r="AH191" s="43">
        <f t="shared" si="73"/>
        <v>1.4999999999999998</v>
      </c>
      <c r="AI191" s="39">
        <f>[1]сравнительный!I86</f>
        <v>1.5</v>
      </c>
      <c r="AJ191" s="47">
        <f t="shared" si="53"/>
        <v>0</v>
      </c>
    </row>
    <row r="192" spans="1:36" s="3" customFormat="1" ht="15" x14ac:dyDescent="0.25">
      <c r="A192" s="49" t="s">
        <v>37</v>
      </c>
      <c r="B192" s="26">
        <f>'[1]сельское хозяйство (2014-2016)'!G37</f>
        <v>8.0000000000000002E-3</v>
      </c>
      <c r="C192" s="26">
        <v>92000</v>
      </c>
      <c r="D192" s="27">
        <f t="shared" si="54"/>
        <v>736</v>
      </c>
      <c r="E192" s="26">
        <f>'[1]сельское хозяйство (2014-2016)'!M37</f>
        <v>8.0000000000000002E-3</v>
      </c>
      <c r="F192" s="26">
        <f t="shared" si="55"/>
        <v>92000</v>
      </c>
      <c r="G192" s="27">
        <f t="shared" si="56"/>
        <v>736</v>
      </c>
      <c r="H192" s="26">
        <f>'[1]сельское хозяйство (2014-2016)'!S37</f>
        <v>8.0000000000000002E-3</v>
      </c>
      <c r="I192" s="26">
        <f t="shared" si="57"/>
        <v>92000</v>
      </c>
      <c r="J192" s="27">
        <f t="shared" si="58"/>
        <v>736</v>
      </c>
      <c r="K192" s="26">
        <f>'[1]сельское хозяйство (2014-2016)'!Y37</f>
        <v>8.0000000000000002E-3</v>
      </c>
      <c r="L192" s="26">
        <f t="shared" si="59"/>
        <v>92000</v>
      </c>
      <c r="M192" s="27">
        <f t="shared" si="60"/>
        <v>736</v>
      </c>
      <c r="N192" s="26">
        <f>'[1]сельское хозяйство (2014-2016)'!AE37</f>
        <v>8.0000000000000002E-3</v>
      </c>
      <c r="O192" s="26">
        <f t="shared" si="61"/>
        <v>92000</v>
      </c>
      <c r="P192" s="27">
        <f t="shared" si="62"/>
        <v>736</v>
      </c>
      <c r="Q192" s="26">
        <f>'[1]сельское хозяйство (2014-2016)'!AK37</f>
        <v>8.0000000000000002E-3</v>
      </c>
      <c r="R192" s="26">
        <f t="shared" si="63"/>
        <v>92000</v>
      </c>
      <c r="S192" s="27">
        <f t="shared" si="64"/>
        <v>736</v>
      </c>
      <c r="T192" s="26">
        <f>'[1]сельское хозяйство (2014-2016)'!AQ37</f>
        <v>8.0000000000000002E-3</v>
      </c>
      <c r="U192" s="26">
        <f t="shared" si="65"/>
        <v>92000</v>
      </c>
      <c r="V192" s="27">
        <f t="shared" si="66"/>
        <v>736</v>
      </c>
      <c r="W192" s="26">
        <f>'[1]сельское хозяйство (2014-2016)'!AW37</f>
        <v>8.0000000000000002E-3</v>
      </c>
      <c r="X192" s="26">
        <f t="shared" si="67"/>
        <v>92000</v>
      </c>
      <c r="Y192" s="27">
        <f t="shared" si="68"/>
        <v>736</v>
      </c>
      <c r="Z192" s="26">
        <f>'[1]сельское хозяйство (2014-2016)'!BC37</f>
        <v>8.0000000000000002E-3</v>
      </c>
      <c r="AA192" s="26">
        <f t="shared" si="51"/>
        <v>92000</v>
      </c>
      <c r="AB192" s="27">
        <f t="shared" si="69"/>
        <v>736</v>
      </c>
      <c r="AC192" s="26">
        <f>'[1]сельское хозяйство (2014-2016)'!BI37</f>
        <v>8.0000000000000002E-3</v>
      </c>
      <c r="AD192" s="26">
        <f t="shared" si="70"/>
        <v>92000</v>
      </c>
      <c r="AE192" s="27">
        <f t="shared" si="71"/>
        <v>736</v>
      </c>
      <c r="AF192" s="41">
        <f t="shared" si="72"/>
        <v>8.0000000000000016E-2</v>
      </c>
      <c r="AG192" s="42">
        <f t="shared" si="52"/>
        <v>7360</v>
      </c>
      <c r="AH192" s="43">
        <f t="shared" si="73"/>
        <v>8.0000000000000016E-2</v>
      </c>
      <c r="AI192" s="39">
        <f>[1]сравнительный!I87</f>
        <v>0.08</v>
      </c>
      <c r="AJ192" s="47">
        <f t="shared" si="53"/>
        <v>0</v>
      </c>
    </row>
    <row r="193" spans="1:36" s="3" customFormat="1" ht="15" x14ac:dyDescent="0.25">
      <c r="A193" s="45" t="s">
        <v>38</v>
      </c>
      <c r="B193" s="26">
        <f>'[1]сельское хозяйство (2014-2016)'!G38</f>
        <v>0</v>
      </c>
      <c r="C193" s="26">
        <v>92000</v>
      </c>
      <c r="D193" s="27">
        <f t="shared" si="54"/>
        <v>0</v>
      </c>
      <c r="E193" s="26">
        <f>'[1]сельское хозяйство (2014-2016)'!M38</f>
        <v>0</v>
      </c>
      <c r="F193" s="26">
        <f t="shared" si="55"/>
        <v>92000</v>
      </c>
      <c r="G193" s="27">
        <f t="shared" si="56"/>
        <v>0</v>
      </c>
      <c r="H193" s="26">
        <f>'[1]сельское хозяйство (2014-2016)'!S38</f>
        <v>0</v>
      </c>
      <c r="I193" s="26">
        <f t="shared" si="57"/>
        <v>92000</v>
      </c>
      <c r="J193" s="27">
        <f t="shared" si="58"/>
        <v>0</v>
      </c>
      <c r="K193" s="26">
        <f>'[1]сельское хозяйство (2014-2016)'!Y38</f>
        <v>0</v>
      </c>
      <c r="L193" s="26">
        <f t="shared" si="59"/>
        <v>92000</v>
      </c>
      <c r="M193" s="27">
        <f t="shared" si="60"/>
        <v>0</v>
      </c>
      <c r="N193" s="26">
        <f>'[1]сельское хозяйство (2014-2016)'!AE38</f>
        <v>0</v>
      </c>
      <c r="O193" s="26">
        <f t="shared" si="61"/>
        <v>92000</v>
      </c>
      <c r="P193" s="27">
        <f t="shared" si="62"/>
        <v>0</v>
      </c>
      <c r="Q193" s="26">
        <f>'[1]сельское хозяйство (2014-2016)'!AK38</f>
        <v>0</v>
      </c>
      <c r="R193" s="26">
        <f t="shared" si="63"/>
        <v>92000</v>
      </c>
      <c r="S193" s="27">
        <f t="shared" si="64"/>
        <v>0</v>
      </c>
      <c r="T193" s="26">
        <f>'[1]сельское хозяйство (2014-2016)'!AQ38</f>
        <v>0</v>
      </c>
      <c r="U193" s="26">
        <f t="shared" si="65"/>
        <v>92000</v>
      </c>
      <c r="V193" s="27">
        <f t="shared" si="66"/>
        <v>0</v>
      </c>
      <c r="W193" s="26">
        <f>'[1]сельское хозяйство (2014-2016)'!AW38</f>
        <v>0</v>
      </c>
      <c r="X193" s="26">
        <f t="shared" si="67"/>
        <v>92000</v>
      </c>
      <c r="Y193" s="27">
        <f t="shared" si="68"/>
        <v>0</v>
      </c>
      <c r="Z193" s="26">
        <f>'[1]сельское хозяйство (2014-2016)'!BC38</f>
        <v>0</v>
      </c>
      <c r="AA193" s="26">
        <f t="shared" si="51"/>
        <v>92000</v>
      </c>
      <c r="AB193" s="27">
        <f t="shared" si="69"/>
        <v>0</v>
      </c>
      <c r="AC193" s="26">
        <f>'[1]сельское хозяйство (2014-2016)'!BI38</f>
        <v>0</v>
      </c>
      <c r="AD193" s="26">
        <f t="shared" si="70"/>
        <v>92000</v>
      </c>
      <c r="AE193" s="27">
        <f t="shared" si="71"/>
        <v>0</v>
      </c>
      <c r="AF193" s="41">
        <f t="shared" si="72"/>
        <v>0</v>
      </c>
      <c r="AG193" s="42">
        <f t="shared" si="52"/>
        <v>0</v>
      </c>
      <c r="AH193" s="43">
        <f t="shared" si="73"/>
        <v>0</v>
      </c>
      <c r="AI193" s="39">
        <f>[1]сравнительный!I88</f>
        <v>0</v>
      </c>
      <c r="AJ193" s="47">
        <f t="shared" si="53"/>
        <v>0</v>
      </c>
    </row>
    <row r="194" spans="1:36" s="3" customFormat="1" ht="30" x14ac:dyDescent="0.25">
      <c r="A194" s="45" t="s">
        <v>39</v>
      </c>
      <c r="B194" s="26">
        <f>'[1]сельское хозяйство (2014-2016)'!G39</f>
        <v>0</v>
      </c>
      <c r="C194" s="26">
        <v>92000</v>
      </c>
      <c r="D194" s="27">
        <f t="shared" si="54"/>
        <v>0</v>
      </c>
      <c r="E194" s="26">
        <f>'[1]сельское хозяйство (2014-2016)'!M39</f>
        <v>0</v>
      </c>
      <c r="F194" s="26">
        <f t="shared" si="55"/>
        <v>92000</v>
      </c>
      <c r="G194" s="27">
        <f t="shared" si="56"/>
        <v>0</v>
      </c>
      <c r="H194" s="26">
        <f>'[1]сельское хозяйство (2014-2016)'!S39</f>
        <v>0</v>
      </c>
      <c r="I194" s="26">
        <f t="shared" si="57"/>
        <v>92000</v>
      </c>
      <c r="J194" s="27">
        <f t="shared" si="58"/>
        <v>0</v>
      </c>
      <c r="K194" s="26">
        <f>'[1]сельское хозяйство (2014-2016)'!Y39</f>
        <v>0</v>
      </c>
      <c r="L194" s="26">
        <f t="shared" si="59"/>
        <v>92000</v>
      </c>
      <c r="M194" s="27">
        <f t="shared" si="60"/>
        <v>0</v>
      </c>
      <c r="N194" s="26">
        <f>'[1]сельское хозяйство (2014-2016)'!AE39</f>
        <v>0</v>
      </c>
      <c r="O194" s="26">
        <f t="shared" si="61"/>
        <v>92000</v>
      </c>
      <c r="P194" s="27">
        <f t="shared" si="62"/>
        <v>0</v>
      </c>
      <c r="Q194" s="26">
        <f>'[1]сельское хозяйство (2014-2016)'!AK39</f>
        <v>0</v>
      </c>
      <c r="R194" s="26">
        <f t="shared" si="63"/>
        <v>92000</v>
      </c>
      <c r="S194" s="27">
        <f t="shared" si="64"/>
        <v>0</v>
      </c>
      <c r="T194" s="26">
        <f>'[1]сельское хозяйство (2014-2016)'!AQ39</f>
        <v>0</v>
      </c>
      <c r="U194" s="26">
        <f t="shared" si="65"/>
        <v>92000</v>
      </c>
      <c r="V194" s="27">
        <f t="shared" si="66"/>
        <v>0</v>
      </c>
      <c r="W194" s="26">
        <f>'[1]сельское хозяйство (2014-2016)'!AW39</f>
        <v>0</v>
      </c>
      <c r="X194" s="26">
        <f t="shared" si="67"/>
        <v>92000</v>
      </c>
      <c r="Y194" s="27">
        <f t="shared" si="68"/>
        <v>0</v>
      </c>
      <c r="Z194" s="26">
        <f>'[1]сельское хозяйство (2014-2016)'!BC39</f>
        <v>0</v>
      </c>
      <c r="AA194" s="26">
        <f t="shared" si="51"/>
        <v>92000</v>
      </c>
      <c r="AB194" s="27">
        <f t="shared" si="69"/>
        <v>0</v>
      </c>
      <c r="AC194" s="26">
        <f>'[1]сельское хозяйство (2014-2016)'!BI39</f>
        <v>0</v>
      </c>
      <c r="AD194" s="26">
        <f t="shared" si="70"/>
        <v>92000</v>
      </c>
      <c r="AE194" s="27">
        <f t="shared" si="71"/>
        <v>0</v>
      </c>
      <c r="AF194" s="41">
        <f t="shared" si="72"/>
        <v>0</v>
      </c>
      <c r="AG194" s="42">
        <f t="shared" si="52"/>
        <v>0</v>
      </c>
      <c r="AH194" s="43">
        <f t="shared" si="73"/>
        <v>0</v>
      </c>
      <c r="AI194" s="39">
        <f>[1]сравнительный!I89</f>
        <v>0</v>
      </c>
      <c r="AJ194" s="47">
        <f t="shared" si="53"/>
        <v>0</v>
      </c>
    </row>
    <row r="195" spans="1:36" s="3" customFormat="1" ht="15" x14ac:dyDescent="0.25">
      <c r="A195" s="45" t="s">
        <v>33</v>
      </c>
      <c r="B195" s="26">
        <f>'[1]сельское хозяйство (2014-2016)'!G40</f>
        <v>8.0000000000000002E-3</v>
      </c>
      <c r="C195" s="26">
        <v>92000</v>
      </c>
      <c r="D195" s="27">
        <f t="shared" si="54"/>
        <v>736</v>
      </c>
      <c r="E195" s="26">
        <f>'[1]сельское хозяйство (2014-2016)'!M40</f>
        <v>8.0000000000000002E-3</v>
      </c>
      <c r="F195" s="26">
        <f t="shared" si="55"/>
        <v>92000</v>
      </c>
      <c r="G195" s="27">
        <f t="shared" si="56"/>
        <v>736</v>
      </c>
      <c r="H195" s="26">
        <f>'[1]сельское хозяйство (2014-2016)'!S40</f>
        <v>8.0000000000000002E-3</v>
      </c>
      <c r="I195" s="26">
        <f t="shared" si="57"/>
        <v>92000</v>
      </c>
      <c r="J195" s="27">
        <f t="shared" si="58"/>
        <v>736</v>
      </c>
      <c r="K195" s="26">
        <f>'[1]сельское хозяйство (2014-2016)'!Y40</f>
        <v>8.0000000000000002E-3</v>
      </c>
      <c r="L195" s="26">
        <f t="shared" si="59"/>
        <v>92000</v>
      </c>
      <c r="M195" s="27">
        <f t="shared" si="60"/>
        <v>736</v>
      </c>
      <c r="N195" s="26">
        <f>'[1]сельское хозяйство (2014-2016)'!AE40</f>
        <v>8.0000000000000002E-3</v>
      </c>
      <c r="O195" s="26">
        <f t="shared" si="61"/>
        <v>92000</v>
      </c>
      <c r="P195" s="27">
        <f t="shared" si="62"/>
        <v>736</v>
      </c>
      <c r="Q195" s="26">
        <f>'[1]сельское хозяйство (2014-2016)'!AK40</f>
        <v>8.0000000000000002E-3</v>
      </c>
      <c r="R195" s="26">
        <f t="shared" si="63"/>
        <v>92000</v>
      </c>
      <c r="S195" s="27">
        <f t="shared" si="64"/>
        <v>736</v>
      </c>
      <c r="T195" s="26">
        <f>'[1]сельское хозяйство (2014-2016)'!AQ40</f>
        <v>8.0000000000000002E-3</v>
      </c>
      <c r="U195" s="26">
        <f t="shared" si="65"/>
        <v>92000</v>
      </c>
      <c r="V195" s="27">
        <f t="shared" si="66"/>
        <v>736</v>
      </c>
      <c r="W195" s="26">
        <f>'[1]сельское хозяйство (2014-2016)'!AW40</f>
        <v>8.0000000000000002E-3</v>
      </c>
      <c r="X195" s="26">
        <f t="shared" si="67"/>
        <v>92000</v>
      </c>
      <c r="Y195" s="27">
        <f t="shared" si="68"/>
        <v>736</v>
      </c>
      <c r="Z195" s="26">
        <f>'[1]сельское хозяйство (2014-2016)'!BC40</f>
        <v>8.0000000000000002E-3</v>
      </c>
      <c r="AA195" s="26">
        <f t="shared" si="51"/>
        <v>92000</v>
      </c>
      <c r="AB195" s="27">
        <f t="shared" si="69"/>
        <v>736</v>
      </c>
      <c r="AC195" s="26">
        <f>'[1]сельское хозяйство (2014-2016)'!BI40</f>
        <v>8.0000000000000002E-3</v>
      </c>
      <c r="AD195" s="26">
        <f t="shared" si="70"/>
        <v>92000</v>
      </c>
      <c r="AE195" s="27">
        <f t="shared" si="71"/>
        <v>736</v>
      </c>
      <c r="AF195" s="41">
        <f t="shared" si="72"/>
        <v>8.0000000000000016E-2</v>
      </c>
      <c r="AG195" s="42">
        <f t="shared" si="52"/>
        <v>7360</v>
      </c>
      <c r="AH195" s="43">
        <f t="shared" si="73"/>
        <v>8.0000000000000016E-2</v>
      </c>
      <c r="AI195" s="39">
        <f>[1]сравнительный!I90</f>
        <v>0.08</v>
      </c>
      <c r="AJ195" s="47">
        <f t="shared" si="53"/>
        <v>0</v>
      </c>
    </row>
    <row r="196" spans="1:36" s="3" customFormat="1" ht="15" x14ac:dyDescent="0.25">
      <c r="A196" s="49" t="s">
        <v>40</v>
      </c>
      <c r="B196" s="26">
        <f>'[1]сельское хозяйство (2014-2016)'!G41</f>
        <v>8.85</v>
      </c>
      <c r="C196" s="26">
        <v>92000</v>
      </c>
      <c r="D196" s="27">
        <f t="shared" si="54"/>
        <v>814200</v>
      </c>
      <c r="E196" s="26">
        <f>'[1]сельское хозяйство (2014-2016)'!M41</f>
        <v>0.55000000000000004</v>
      </c>
      <c r="F196" s="26">
        <f t="shared" si="55"/>
        <v>92000</v>
      </c>
      <c r="G196" s="27">
        <f t="shared" si="56"/>
        <v>50600.000000000007</v>
      </c>
      <c r="H196" s="26">
        <f>'[1]сельское хозяйство (2014-2016)'!S41</f>
        <v>1.67</v>
      </c>
      <c r="I196" s="26">
        <f t="shared" si="57"/>
        <v>92000</v>
      </c>
      <c r="J196" s="27">
        <f t="shared" si="58"/>
        <v>153640</v>
      </c>
      <c r="K196" s="26">
        <f>'[1]сельское хозяйство (2014-2016)'!Y41</f>
        <v>0.78</v>
      </c>
      <c r="L196" s="26">
        <f t="shared" si="59"/>
        <v>92000</v>
      </c>
      <c r="M196" s="27">
        <f t="shared" si="60"/>
        <v>71760</v>
      </c>
      <c r="N196" s="26">
        <f>'[1]сельское хозяйство (2014-2016)'!AE41</f>
        <v>1.02</v>
      </c>
      <c r="O196" s="26">
        <f t="shared" si="61"/>
        <v>92000</v>
      </c>
      <c r="P196" s="27">
        <f t="shared" si="62"/>
        <v>93840</v>
      </c>
      <c r="Q196" s="26">
        <f>'[1]сельское хозяйство (2014-2016)'!AK41</f>
        <v>0.45</v>
      </c>
      <c r="R196" s="26">
        <f t="shared" si="63"/>
        <v>92000</v>
      </c>
      <c r="S196" s="27">
        <f t="shared" si="64"/>
        <v>41400</v>
      </c>
      <c r="T196" s="26">
        <f>'[1]сельское хозяйство (2014-2016)'!AQ41</f>
        <v>0.8600000000000001</v>
      </c>
      <c r="U196" s="26">
        <f t="shared" si="65"/>
        <v>92000</v>
      </c>
      <c r="V196" s="27">
        <f t="shared" si="66"/>
        <v>79120.000000000015</v>
      </c>
      <c r="W196" s="26">
        <f>'[1]сельское хозяйство (2014-2016)'!AW41</f>
        <v>2.5700000000000003</v>
      </c>
      <c r="X196" s="26">
        <f t="shared" si="67"/>
        <v>92000</v>
      </c>
      <c r="Y196" s="27">
        <f t="shared" si="68"/>
        <v>236440.00000000003</v>
      </c>
      <c r="Z196" s="26">
        <f>'[1]сельское хозяйство (2014-2016)'!BC41</f>
        <v>0.95000000000000007</v>
      </c>
      <c r="AA196" s="26">
        <f t="shared" si="51"/>
        <v>92000</v>
      </c>
      <c r="AB196" s="27">
        <f t="shared" si="69"/>
        <v>87400</v>
      </c>
      <c r="AC196" s="26">
        <f>'[1]сельское хозяйство (2014-2016)'!BI41</f>
        <v>0.3</v>
      </c>
      <c r="AD196" s="26">
        <f t="shared" si="70"/>
        <v>92000</v>
      </c>
      <c r="AE196" s="27">
        <f t="shared" si="71"/>
        <v>27600</v>
      </c>
      <c r="AF196" s="41">
        <f t="shared" si="72"/>
        <v>18</v>
      </c>
      <c r="AG196" s="42">
        <f t="shared" si="52"/>
        <v>1656000</v>
      </c>
      <c r="AH196" s="43">
        <f t="shared" si="73"/>
        <v>18</v>
      </c>
      <c r="AI196" s="39">
        <f>[1]сравнительный!I91</f>
        <v>18</v>
      </c>
      <c r="AJ196" s="47">
        <f t="shared" si="53"/>
        <v>0</v>
      </c>
    </row>
    <row r="197" spans="1:36" s="3" customFormat="1" ht="15" x14ac:dyDescent="0.25">
      <c r="A197" s="45" t="s">
        <v>24</v>
      </c>
      <c r="B197" s="26">
        <f>'[1]сельское хозяйство (2014-2016)'!G42</f>
        <v>7.3</v>
      </c>
      <c r="C197" s="26">
        <v>92000</v>
      </c>
      <c r="D197" s="27">
        <f t="shared" si="54"/>
        <v>671600</v>
      </c>
      <c r="E197" s="26">
        <f>'[1]сельское хозяйство (2014-2016)'!M42</f>
        <v>0</v>
      </c>
      <c r="F197" s="26">
        <f t="shared" si="55"/>
        <v>92000</v>
      </c>
      <c r="G197" s="27">
        <f t="shared" si="56"/>
        <v>0</v>
      </c>
      <c r="H197" s="26">
        <f>'[1]сельское хозяйство (2014-2016)'!S42</f>
        <v>0</v>
      </c>
      <c r="I197" s="26">
        <f t="shared" si="57"/>
        <v>92000</v>
      </c>
      <c r="J197" s="27">
        <f t="shared" si="58"/>
        <v>0</v>
      </c>
      <c r="K197" s="26">
        <f>'[1]сельское хозяйство (2014-2016)'!Y42</f>
        <v>0</v>
      </c>
      <c r="L197" s="26">
        <f t="shared" si="59"/>
        <v>92000</v>
      </c>
      <c r="M197" s="27">
        <f t="shared" si="60"/>
        <v>0</v>
      </c>
      <c r="N197" s="26">
        <f>'[1]сельское хозяйство (2014-2016)'!AE42</f>
        <v>0</v>
      </c>
      <c r="O197" s="26">
        <f t="shared" si="61"/>
        <v>92000</v>
      </c>
      <c r="P197" s="27">
        <f t="shared" si="62"/>
        <v>0</v>
      </c>
      <c r="Q197" s="26">
        <f>'[1]сельское хозяйство (2014-2016)'!AK42</f>
        <v>0</v>
      </c>
      <c r="R197" s="26">
        <f t="shared" si="63"/>
        <v>92000</v>
      </c>
      <c r="S197" s="27">
        <f t="shared" si="64"/>
        <v>0</v>
      </c>
      <c r="T197" s="26">
        <f>'[1]сельское хозяйство (2014-2016)'!AQ42</f>
        <v>0</v>
      </c>
      <c r="U197" s="26">
        <f t="shared" si="65"/>
        <v>92000</v>
      </c>
      <c r="V197" s="27">
        <f t="shared" si="66"/>
        <v>0</v>
      </c>
      <c r="W197" s="26">
        <f>'[1]сельское хозяйство (2014-2016)'!AW42</f>
        <v>1.8</v>
      </c>
      <c r="X197" s="26">
        <f t="shared" si="67"/>
        <v>92000</v>
      </c>
      <c r="Y197" s="27">
        <f t="shared" si="68"/>
        <v>165600</v>
      </c>
      <c r="Z197" s="26">
        <f>'[1]сельское хозяйство (2014-2016)'!BC42</f>
        <v>0.4</v>
      </c>
      <c r="AA197" s="26">
        <f t="shared" si="51"/>
        <v>92000</v>
      </c>
      <c r="AB197" s="27">
        <f t="shared" si="69"/>
        <v>36800</v>
      </c>
      <c r="AC197" s="26">
        <f>'[1]сельское хозяйство (2014-2016)'!BI42</f>
        <v>0</v>
      </c>
      <c r="AD197" s="26">
        <f t="shared" si="70"/>
        <v>92000</v>
      </c>
      <c r="AE197" s="27">
        <f t="shared" si="71"/>
        <v>0</v>
      </c>
      <c r="AF197" s="41">
        <f t="shared" si="72"/>
        <v>9.5</v>
      </c>
      <c r="AG197" s="42">
        <f t="shared" si="52"/>
        <v>874000</v>
      </c>
      <c r="AH197" s="43">
        <f t="shared" si="73"/>
        <v>9.5</v>
      </c>
      <c r="AI197" s="39">
        <f>[1]сравнительный!I92</f>
        <v>9.5</v>
      </c>
      <c r="AJ197" s="47">
        <f t="shared" si="53"/>
        <v>0</v>
      </c>
    </row>
    <row r="198" spans="1:36" s="3" customFormat="1" ht="30" x14ac:dyDescent="0.25">
      <c r="A198" s="45" t="s">
        <v>25</v>
      </c>
      <c r="B198" s="26">
        <f>'[1]сельское хозяйство (2014-2016)'!G43</f>
        <v>0.7</v>
      </c>
      <c r="C198" s="26">
        <v>92000</v>
      </c>
      <c r="D198" s="27">
        <f t="shared" si="54"/>
        <v>64399.999999999993</v>
      </c>
      <c r="E198" s="26">
        <f>'[1]сельское хозяйство (2014-2016)'!M43</f>
        <v>0.05</v>
      </c>
      <c r="F198" s="26">
        <f t="shared" si="55"/>
        <v>92000</v>
      </c>
      <c r="G198" s="27">
        <f t="shared" si="56"/>
        <v>4600</v>
      </c>
      <c r="H198" s="26">
        <f>'[1]сельское хозяйство (2014-2016)'!S43</f>
        <v>1</v>
      </c>
      <c r="I198" s="26">
        <f t="shared" si="57"/>
        <v>92000</v>
      </c>
      <c r="J198" s="27">
        <f t="shared" si="58"/>
        <v>92000</v>
      </c>
      <c r="K198" s="26">
        <f>'[1]сельское хозяйство (2014-2016)'!Y43</f>
        <v>0</v>
      </c>
      <c r="L198" s="26">
        <f t="shared" si="59"/>
        <v>92000</v>
      </c>
      <c r="M198" s="27">
        <f t="shared" si="60"/>
        <v>0</v>
      </c>
      <c r="N198" s="26">
        <f>'[1]сельское хозяйство (2014-2016)'!AE43</f>
        <v>0.2</v>
      </c>
      <c r="O198" s="26">
        <f t="shared" si="61"/>
        <v>92000</v>
      </c>
      <c r="P198" s="27">
        <f t="shared" si="62"/>
        <v>18400</v>
      </c>
      <c r="Q198" s="26">
        <f>'[1]сельское хозяйство (2014-2016)'!AK43</f>
        <v>0.05</v>
      </c>
      <c r="R198" s="26">
        <f t="shared" si="63"/>
        <v>92000</v>
      </c>
      <c r="S198" s="27">
        <f t="shared" si="64"/>
        <v>4600</v>
      </c>
      <c r="T198" s="26">
        <f>'[1]сельское хозяйство (2014-2016)'!AQ43</f>
        <v>0.3</v>
      </c>
      <c r="U198" s="26">
        <f t="shared" si="65"/>
        <v>92000</v>
      </c>
      <c r="V198" s="27">
        <f t="shared" si="66"/>
        <v>27600</v>
      </c>
      <c r="W198" s="26">
        <f>'[1]сельское хозяйство (2014-2016)'!AW43</f>
        <v>0.1</v>
      </c>
      <c r="X198" s="26">
        <f t="shared" si="67"/>
        <v>92000</v>
      </c>
      <c r="Y198" s="27">
        <f t="shared" si="68"/>
        <v>9200</v>
      </c>
      <c r="Z198" s="26">
        <f>'[1]сельское хозяйство (2014-2016)'!BC43</f>
        <v>0</v>
      </c>
      <c r="AA198" s="26">
        <f t="shared" si="51"/>
        <v>92000</v>
      </c>
      <c r="AB198" s="27">
        <f t="shared" si="69"/>
        <v>0</v>
      </c>
      <c r="AC198" s="26">
        <f>'[1]сельское хозяйство (2014-2016)'!BI43</f>
        <v>0</v>
      </c>
      <c r="AD198" s="26">
        <f t="shared" si="70"/>
        <v>92000</v>
      </c>
      <c r="AE198" s="27">
        <f t="shared" si="71"/>
        <v>0</v>
      </c>
      <c r="AF198" s="41">
        <f t="shared" si="72"/>
        <v>2.4</v>
      </c>
      <c r="AG198" s="42">
        <f t="shared" si="52"/>
        <v>220800</v>
      </c>
      <c r="AH198" s="43">
        <f t="shared" si="73"/>
        <v>2.4</v>
      </c>
      <c r="AI198" s="39">
        <f>[1]сравнительный!I93</f>
        <v>2.4</v>
      </c>
      <c r="AJ198" s="47">
        <f t="shared" si="53"/>
        <v>0</v>
      </c>
    </row>
    <row r="199" spans="1:36" s="3" customFormat="1" ht="15" x14ac:dyDescent="0.25">
      <c r="A199" s="45" t="s">
        <v>33</v>
      </c>
      <c r="B199" s="26">
        <f>'[1]сельское хозяйство (2014-2016)'!G44</f>
        <v>0.85</v>
      </c>
      <c r="C199" s="26">
        <v>86000</v>
      </c>
      <c r="D199" s="27">
        <f t="shared" si="54"/>
        <v>73100</v>
      </c>
      <c r="E199" s="26">
        <f>'[1]сельское хозяйство (2014-2016)'!M44</f>
        <v>0.5</v>
      </c>
      <c r="F199" s="26">
        <f t="shared" si="55"/>
        <v>86000</v>
      </c>
      <c r="G199" s="27">
        <f t="shared" si="56"/>
        <v>43000</v>
      </c>
      <c r="H199" s="26">
        <f>'[1]сельское хозяйство (2014-2016)'!S44</f>
        <v>0.67</v>
      </c>
      <c r="I199" s="26">
        <f t="shared" si="57"/>
        <v>86000</v>
      </c>
      <c r="J199" s="27">
        <f t="shared" si="58"/>
        <v>57620</v>
      </c>
      <c r="K199" s="26">
        <f>'[1]сельское хозяйство (2014-2016)'!Y44</f>
        <v>0.78</v>
      </c>
      <c r="L199" s="26">
        <f t="shared" si="59"/>
        <v>86000</v>
      </c>
      <c r="M199" s="27">
        <f t="shared" si="60"/>
        <v>67080</v>
      </c>
      <c r="N199" s="26">
        <f>'[1]сельское хозяйство (2014-2016)'!AE44</f>
        <v>0.82</v>
      </c>
      <c r="O199" s="26">
        <f t="shared" si="61"/>
        <v>86000</v>
      </c>
      <c r="P199" s="27">
        <f t="shared" si="62"/>
        <v>70520</v>
      </c>
      <c r="Q199" s="26">
        <f>'[1]сельское хозяйство (2014-2016)'!AK44</f>
        <v>0.4</v>
      </c>
      <c r="R199" s="26">
        <f t="shared" si="63"/>
        <v>86000</v>
      </c>
      <c r="S199" s="27">
        <f t="shared" si="64"/>
        <v>34400</v>
      </c>
      <c r="T199" s="26">
        <f>'[1]сельское хозяйство (2014-2016)'!AQ44</f>
        <v>0.56000000000000005</v>
      </c>
      <c r="U199" s="26">
        <f t="shared" si="65"/>
        <v>86000</v>
      </c>
      <c r="V199" s="27">
        <f t="shared" si="66"/>
        <v>48160.000000000007</v>
      </c>
      <c r="W199" s="26">
        <f>'[1]сельское хозяйство (2014-2016)'!AW44</f>
        <v>0.67</v>
      </c>
      <c r="X199" s="26">
        <f t="shared" si="67"/>
        <v>86000</v>
      </c>
      <c r="Y199" s="27">
        <f t="shared" si="68"/>
        <v>57620</v>
      </c>
      <c r="Z199" s="26">
        <f>'[1]сельское хозяйство (2014-2016)'!BC44</f>
        <v>0.55000000000000004</v>
      </c>
      <c r="AA199" s="26">
        <f t="shared" si="51"/>
        <v>86000</v>
      </c>
      <c r="AB199" s="27">
        <f t="shared" si="69"/>
        <v>47300.000000000007</v>
      </c>
      <c r="AC199" s="26">
        <f>'[1]сельское хозяйство (2014-2016)'!BI44</f>
        <v>0.3</v>
      </c>
      <c r="AD199" s="26">
        <f t="shared" si="70"/>
        <v>86000</v>
      </c>
      <c r="AE199" s="27">
        <f t="shared" si="71"/>
        <v>25800</v>
      </c>
      <c r="AF199" s="41">
        <f t="shared" si="72"/>
        <v>6.1</v>
      </c>
      <c r="AG199" s="42">
        <f t="shared" si="52"/>
        <v>524600</v>
      </c>
      <c r="AH199" s="43">
        <f t="shared" si="73"/>
        <v>6.1</v>
      </c>
      <c r="AI199" s="39">
        <f>[1]сравнительный!I94</f>
        <v>6.1</v>
      </c>
      <c r="AJ199" s="47">
        <f t="shared" si="53"/>
        <v>0</v>
      </c>
    </row>
    <row r="200" spans="1:36" s="3" customFormat="1" ht="15" x14ac:dyDescent="0.25">
      <c r="A200" s="49" t="s">
        <v>41</v>
      </c>
      <c r="B200" s="26">
        <f>'[1]сельское хозяйство (2014-2016)'!G45</f>
        <v>3.8100000000000005</v>
      </c>
      <c r="C200" s="26">
        <v>28000</v>
      </c>
      <c r="D200" s="27">
        <f t="shared" si="54"/>
        <v>106680.00000000001</v>
      </c>
      <c r="E200" s="26">
        <f>'[1]сельское хозяйство (2014-2016)'!M45</f>
        <v>1.77</v>
      </c>
      <c r="F200" s="26">
        <f t="shared" si="55"/>
        <v>28000</v>
      </c>
      <c r="G200" s="27">
        <f t="shared" si="56"/>
        <v>49560</v>
      </c>
      <c r="H200" s="26">
        <f>'[1]сельское хозяйство (2014-2016)'!S45</f>
        <v>1.08</v>
      </c>
      <c r="I200" s="26">
        <f t="shared" si="57"/>
        <v>28000</v>
      </c>
      <c r="J200" s="27">
        <f t="shared" si="58"/>
        <v>30240.000000000004</v>
      </c>
      <c r="K200" s="26">
        <f>'[1]сельское хозяйство (2014-2016)'!Y45</f>
        <v>2.02</v>
      </c>
      <c r="L200" s="26">
        <f t="shared" si="59"/>
        <v>28000</v>
      </c>
      <c r="M200" s="27">
        <f t="shared" si="60"/>
        <v>56560</v>
      </c>
      <c r="N200" s="26">
        <f>'[1]сельское хозяйство (2014-2016)'!AE45</f>
        <v>3.976</v>
      </c>
      <c r="O200" s="26">
        <f t="shared" si="61"/>
        <v>28000</v>
      </c>
      <c r="P200" s="27">
        <f t="shared" si="62"/>
        <v>111328</v>
      </c>
      <c r="Q200" s="26">
        <f>'[1]сельское хозяйство (2014-2016)'!AK45</f>
        <v>1.6</v>
      </c>
      <c r="R200" s="26">
        <f t="shared" si="63"/>
        <v>28000</v>
      </c>
      <c r="S200" s="27">
        <f t="shared" si="64"/>
        <v>44800</v>
      </c>
      <c r="T200" s="26">
        <f>'[1]сельское хозяйство (2014-2016)'!AQ45</f>
        <v>3.44</v>
      </c>
      <c r="U200" s="26">
        <f t="shared" si="65"/>
        <v>28000</v>
      </c>
      <c r="V200" s="27">
        <f t="shared" si="66"/>
        <v>96320</v>
      </c>
      <c r="W200" s="26">
        <f>'[1]сельское хозяйство (2014-2016)'!AW45</f>
        <v>4.9000000000000004</v>
      </c>
      <c r="X200" s="26">
        <f t="shared" si="67"/>
        <v>28000</v>
      </c>
      <c r="Y200" s="27">
        <f t="shared" si="68"/>
        <v>137200</v>
      </c>
      <c r="Z200" s="26">
        <f>'[1]сельское хозяйство (2014-2016)'!BC45</f>
        <v>7.48</v>
      </c>
      <c r="AA200" s="26">
        <f t="shared" si="51"/>
        <v>28000</v>
      </c>
      <c r="AB200" s="27">
        <f t="shared" si="69"/>
        <v>209440</v>
      </c>
      <c r="AC200" s="26">
        <f>'[1]сельское хозяйство (2014-2016)'!BI45</f>
        <v>0.27</v>
      </c>
      <c r="AD200" s="26">
        <f t="shared" si="70"/>
        <v>28000</v>
      </c>
      <c r="AE200" s="27">
        <f t="shared" si="71"/>
        <v>7560.0000000000009</v>
      </c>
      <c r="AF200" s="41">
        <f t="shared" si="72"/>
        <v>30.345999999999997</v>
      </c>
      <c r="AG200" s="42">
        <f t="shared" si="52"/>
        <v>849688</v>
      </c>
      <c r="AH200" s="43">
        <f t="shared" si="73"/>
        <v>30.345999999999997</v>
      </c>
      <c r="AI200" s="39">
        <f>[1]сравнительный!I95</f>
        <v>30.346</v>
      </c>
      <c r="AJ200" s="47">
        <f t="shared" si="53"/>
        <v>0</v>
      </c>
    </row>
    <row r="201" spans="1:36" s="3" customFormat="1" ht="15" x14ac:dyDescent="0.25">
      <c r="A201" s="45" t="s">
        <v>24</v>
      </c>
      <c r="B201" s="26">
        <f>'[1]сельское хозяйство (2014-2016)'!G46</f>
        <v>0</v>
      </c>
      <c r="C201" s="26">
        <v>28000</v>
      </c>
      <c r="D201" s="27">
        <f t="shared" si="54"/>
        <v>0</v>
      </c>
      <c r="E201" s="26">
        <f>'[1]сельское хозяйство (2014-2016)'!M46</f>
        <v>0</v>
      </c>
      <c r="F201" s="26">
        <f t="shared" si="55"/>
        <v>28000</v>
      </c>
      <c r="G201" s="27">
        <f t="shared" si="56"/>
        <v>0</v>
      </c>
      <c r="H201" s="26">
        <f>'[1]сельское хозяйство (2014-2016)'!S46</f>
        <v>0</v>
      </c>
      <c r="I201" s="26">
        <f t="shared" si="57"/>
        <v>28000</v>
      </c>
      <c r="J201" s="27">
        <f t="shared" si="58"/>
        <v>0</v>
      </c>
      <c r="K201" s="26">
        <f>'[1]сельское хозяйство (2014-2016)'!Y46</f>
        <v>0</v>
      </c>
      <c r="L201" s="26">
        <f t="shared" si="59"/>
        <v>28000</v>
      </c>
      <c r="M201" s="27">
        <f t="shared" si="60"/>
        <v>0</v>
      </c>
      <c r="N201" s="26">
        <f>'[1]сельское хозяйство (2014-2016)'!AE46</f>
        <v>0</v>
      </c>
      <c r="O201" s="26">
        <f t="shared" si="61"/>
        <v>28000</v>
      </c>
      <c r="P201" s="27">
        <f t="shared" si="62"/>
        <v>0</v>
      </c>
      <c r="Q201" s="26">
        <f>'[1]сельское хозяйство (2014-2016)'!AK46</f>
        <v>0</v>
      </c>
      <c r="R201" s="26">
        <f t="shared" si="63"/>
        <v>28000</v>
      </c>
      <c r="S201" s="27">
        <f t="shared" si="64"/>
        <v>0</v>
      </c>
      <c r="T201" s="26">
        <f>'[1]сельское хозяйство (2014-2016)'!AQ46</f>
        <v>0</v>
      </c>
      <c r="U201" s="26">
        <f t="shared" si="65"/>
        <v>28000</v>
      </c>
      <c r="V201" s="27">
        <f t="shared" si="66"/>
        <v>0</v>
      </c>
      <c r="W201" s="26">
        <f>'[1]сельское хозяйство (2014-2016)'!AW46</f>
        <v>1.8</v>
      </c>
      <c r="X201" s="26">
        <f t="shared" si="67"/>
        <v>28000</v>
      </c>
      <c r="Y201" s="27">
        <f t="shared" si="68"/>
        <v>50400</v>
      </c>
      <c r="Z201" s="26">
        <f>'[1]сельское хозяйство (2014-2016)'!BC46</f>
        <v>5.3</v>
      </c>
      <c r="AA201" s="26">
        <f t="shared" si="51"/>
        <v>28000</v>
      </c>
      <c r="AB201" s="27">
        <f t="shared" si="69"/>
        <v>148400</v>
      </c>
      <c r="AC201" s="26">
        <f>'[1]сельское хозяйство (2014-2016)'!BI46</f>
        <v>0</v>
      </c>
      <c r="AD201" s="26">
        <f t="shared" si="70"/>
        <v>28000</v>
      </c>
      <c r="AE201" s="27">
        <f t="shared" si="71"/>
        <v>0</v>
      </c>
      <c r="AF201" s="41">
        <f t="shared" si="72"/>
        <v>7.1</v>
      </c>
      <c r="AG201" s="42">
        <f t="shared" si="52"/>
        <v>198800</v>
      </c>
      <c r="AH201" s="43">
        <f t="shared" si="73"/>
        <v>7.1</v>
      </c>
      <c r="AI201" s="39">
        <f>[1]сравнительный!I96</f>
        <v>7.1</v>
      </c>
      <c r="AJ201" s="47">
        <f t="shared" si="53"/>
        <v>0</v>
      </c>
    </row>
    <row r="202" spans="1:36" s="3" customFormat="1" ht="30" x14ac:dyDescent="0.25">
      <c r="A202" s="45" t="s">
        <v>25</v>
      </c>
      <c r="B202" s="26">
        <f>'[1]сельское хозяйство (2014-2016)'!G47</f>
        <v>2.7</v>
      </c>
      <c r="C202" s="26">
        <v>30000</v>
      </c>
      <c r="D202" s="27">
        <f t="shared" si="54"/>
        <v>81000</v>
      </c>
      <c r="E202" s="26">
        <f>'[1]сельское хозяйство (2014-2016)'!M47</f>
        <v>0.3</v>
      </c>
      <c r="F202" s="26">
        <f t="shared" si="55"/>
        <v>30000</v>
      </c>
      <c r="G202" s="27">
        <f t="shared" si="56"/>
        <v>9000</v>
      </c>
      <c r="H202" s="26">
        <f>'[1]сельское хозяйство (2014-2016)'!S47</f>
        <v>0</v>
      </c>
      <c r="I202" s="26">
        <f t="shared" si="57"/>
        <v>30000</v>
      </c>
      <c r="J202" s="27">
        <f t="shared" si="58"/>
        <v>0</v>
      </c>
      <c r="K202" s="26">
        <f>'[1]сельское хозяйство (2014-2016)'!Y47</f>
        <v>0</v>
      </c>
      <c r="L202" s="26">
        <f t="shared" si="59"/>
        <v>30000</v>
      </c>
      <c r="M202" s="27">
        <f t="shared" si="60"/>
        <v>0</v>
      </c>
      <c r="N202" s="26">
        <f>'[1]сельское хозяйство (2014-2016)'!AE47</f>
        <v>1.6</v>
      </c>
      <c r="O202" s="26">
        <f t="shared" si="61"/>
        <v>30000</v>
      </c>
      <c r="P202" s="27">
        <f t="shared" si="62"/>
        <v>48000</v>
      </c>
      <c r="Q202" s="26">
        <f>'[1]сельское хозяйство (2014-2016)'!AK47</f>
        <v>0.1</v>
      </c>
      <c r="R202" s="26">
        <f t="shared" si="63"/>
        <v>30000</v>
      </c>
      <c r="S202" s="27">
        <f t="shared" si="64"/>
        <v>3000</v>
      </c>
      <c r="T202" s="26">
        <f>'[1]сельское хозяйство (2014-2016)'!AQ47</f>
        <v>1.7</v>
      </c>
      <c r="U202" s="26">
        <f t="shared" si="65"/>
        <v>30000</v>
      </c>
      <c r="V202" s="27">
        <f t="shared" si="66"/>
        <v>51000</v>
      </c>
      <c r="W202" s="26">
        <f>'[1]сельское хозяйство (2014-2016)'!AW47</f>
        <v>0.4</v>
      </c>
      <c r="X202" s="26">
        <f t="shared" si="67"/>
        <v>30000</v>
      </c>
      <c r="Y202" s="27">
        <f t="shared" si="68"/>
        <v>12000</v>
      </c>
      <c r="Z202" s="26">
        <f>'[1]сельское хозяйство (2014-2016)'!BC47</f>
        <v>0</v>
      </c>
      <c r="AA202" s="26">
        <f t="shared" si="51"/>
        <v>30000</v>
      </c>
      <c r="AB202" s="27">
        <f t="shared" si="69"/>
        <v>0</v>
      </c>
      <c r="AC202" s="26">
        <f>'[1]сельское хозяйство (2014-2016)'!BI47</f>
        <v>0</v>
      </c>
      <c r="AD202" s="26">
        <f t="shared" si="70"/>
        <v>30000</v>
      </c>
      <c r="AE202" s="27">
        <f t="shared" si="71"/>
        <v>0</v>
      </c>
      <c r="AF202" s="41">
        <f t="shared" si="72"/>
        <v>6.8</v>
      </c>
      <c r="AG202" s="42">
        <f t="shared" si="52"/>
        <v>204000</v>
      </c>
      <c r="AH202" s="43">
        <f t="shared" si="73"/>
        <v>6.8</v>
      </c>
      <c r="AI202" s="39">
        <f>[1]сравнительный!I97</f>
        <v>6.8</v>
      </c>
      <c r="AJ202" s="47">
        <f t="shared" si="53"/>
        <v>0</v>
      </c>
    </row>
    <row r="203" spans="1:36" s="3" customFormat="1" ht="15" x14ac:dyDescent="0.25">
      <c r="A203" s="45" t="s">
        <v>33</v>
      </c>
      <c r="B203" s="26">
        <f>'[1]сельское хозяйство (2014-2016)'!G48</f>
        <v>1.1100000000000001</v>
      </c>
      <c r="C203" s="26">
        <v>27000</v>
      </c>
      <c r="D203" s="27">
        <f t="shared" si="54"/>
        <v>29970.000000000004</v>
      </c>
      <c r="E203" s="26">
        <f>'[1]сельское хозяйство (2014-2016)'!M48</f>
        <v>1.47</v>
      </c>
      <c r="F203" s="26">
        <f t="shared" si="55"/>
        <v>27000</v>
      </c>
      <c r="G203" s="27">
        <f t="shared" si="56"/>
        <v>39690</v>
      </c>
      <c r="H203" s="26">
        <f>'[1]сельское хозяйство (2014-2016)'!S48</f>
        <v>1.08</v>
      </c>
      <c r="I203" s="26">
        <f t="shared" si="57"/>
        <v>27000</v>
      </c>
      <c r="J203" s="27">
        <f t="shared" si="58"/>
        <v>29160.000000000004</v>
      </c>
      <c r="K203" s="26">
        <f>'[1]сельское хозяйство (2014-2016)'!Y48</f>
        <v>2.02</v>
      </c>
      <c r="L203" s="26">
        <f t="shared" si="59"/>
        <v>27000</v>
      </c>
      <c r="M203" s="27">
        <f t="shared" si="60"/>
        <v>54540</v>
      </c>
      <c r="N203" s="26">
        <f>'[1]сельское хозяйство (2014-2016)'!AE48</f>
        <v>2.3759999999999999</v>
      </c>
      <c r="O203" s="26">
        <f t="shared" si="61"/>
        <v>27000</v>
      </c>
      <c r="P203" s="27">
        <f t="shared" si="62"/>
        <v>64152</v>
      </c>
      <c r="Q203" s="26">
        <f>'[1]сельское хозяйство (2014-2016)'!AK48</f>
        <v>1.5</v>
      </c>
      <c r="R203" s="26">
        <f t="shared" si="63"/>
        <v>27000</v>
      </c>
      <c r="S203" s="27">
        <f t="shared" si="64"/>
        <v>40500</v>
      </c>
      <c r="T203" s="26">
        <f>'[1]сельское хозяйство (2014-2016)'!AQ48</f>
        <v>1.74</v>
      </c>
      <c r="U203" s="26">
        <f t="shared" si="65"/>
        <v>27000</v>
      </c>
      <c r="V203" s="27">
        <f t="shared" si="66"/>
        <v>46980</v>
      </c>
      <c r="W203" s="26">
        <f>'[1]сельское хозяйство (2014-2016)'!AW48</f>
        <v>2.7</v>
      </c>
      <c r="X203" s="26">
        <f t="shared" si="67"/>
        <v>27000</v>
      </c>
      <c r="Y203" s="27">
        <f t="shared" si="68"/>
        <v>72900</v>
      </c>
      <c r="Z203" s="26">
        <f>'[1]сельское хозяйство (2014-2016)'!BC48</f>
        <v>2.1800000000000002</v>
      </c>
      <c r="AA203" s="26">
        <f t="shared" si="51"/>
        <v>27000</v>
      </c>
      <c r="AB203" s="27">
        <f t="shared" si="69"/>
        <v>58860.000000000007</v>
      </c>
      <c r="AC203" s="26">
        <f>'[1]сельское хозяйство (2014-2016)'!BI48</f>
        <v>0.27</v>
      </c>
      <c r="AD203" s="26">
        <f t="shared" si="70"/>
        <v>27000</v>
      </c>
      <c r="AE203" s="27">
        <f t="shared" si="71"/>
        <v>7290.0000000000009</v>
      </c>
      <c r="AF203" s="41">
        <f t="shared" si="72"/>
        <v>16.445999999999998</v>
      </c>
      <c r="AG203" s="42">
        <f t="shared" si="52"/>
        <v>444042</v>
      </c>
      <c r="AH203" s="43">
        <f t="shared" si="73"/>
        <v>16.445999999999998</v>
      </c>
      <c r="AI203" s="39">
        <f>[1]сравнительный!I98</f>
        <v>16.446000000000002</v>
      </c>
      <c r="AJ203" s="47">
        <f t="shared" si="53"/>
        <v>0</v>
      </c>
    </row>
    <row r="204" spans="1:36" s="3" customFormat="1" ht="15" x14ac:dyDescent="0.25">
      <c r="A204" s="49" t="s">
        <v>42</v>
      </c>
      <c r="B204" s="26">
        <f>'[1]сельское хозяйство (2014-2016)'!G49</f>
        <v>1300</v>
      </c>
      <c r="C204" s="60">
        <v>5.5</v>
      </c>
      <c r="D204" s="27">
        <f t="shared" si="54"/>
        <v>7150</v>
      </c>
      <c r="E204" s="26">
        <f>'[1]сельское хозяйство (2014-2016)'!M49</f>
        <v>4500</v>
      </c>
      <c r="F204" s="26">
        <f t="shared" si="55"/>
        <v>5.5</v>
      </c>
      <c r="G204" s="27">
        <f t="shared" si="56"/>
        <v>24750</v>
      </c>
      <c r="H204" s="26">
        <f>'[1]сельское хозяйство (2014-2016)'!S49</f>
        <v>5900</v>
      </c>
      <c r="I204" s="26">
        <f t="shared" si="57"/>
        <v>5.5</v>
      </c>
      <c r="J204" s="27">
        <f t="shared" si="58"/>
        <v>32450</v>
      </c>
      <c r="K204" s="26">
        <f>'[1]сельское хозяйство (2014-2016)'!Y49</f>
        <v>4000</v>
      </c>
      <c r="L204" s="26">
        <f t="shared" si="59"/>
        <v>5.5</v>
      </c>
      <c r="M204" s="27">
        <f t="shared" si="60"/>
        <v>22000</v>
      </c>
      <c r="N204" s="26">
        <f>'[1]сельское хозяйство (2014-2016)'!AE49</f>
        <v>3300</v>
      </c>
      <c r="O204" s="26">
        <f t="shared" si="61"/>
        <v>5.5</v>
      </c>
      <c r="P204" s="27">
        <f t="shared" si="62"/>
        <v>18150</v>
      </c>
      <c r="Q204" s="26">
        <f>'[1]сельское хозяйство (2014-2016)'!AK49</f>
        <v>2000</v>
      </c>
      <c r="R204" s="26">
        <f t="shared" si="63"/>
        <v>5.5</v>
      </c>
      <c r="S204" s="27">
        <f t="shared" si="64"/>
        <v>11000</v>
      </c>
      <c r="T204" s="26">
        <f>'[1]сельское хозяйство (2014-2016)'!AQ49</f>
        <v>1800</v>
      </c>
      <c r="U204" s="26">
        <f t="shared" si="65"/>
        <v>5.5</v>
      </c>
      <c r="V204" s="27">
        <f t="shared" si="66"/>
        <v>9900</v>
      </c>
      <c r="W204" s="26">
        <f>'[1]сельское хозяйство (2014-2016)'!AW49</f>
        <v>2700</v>
      </c>
      <c r="X204" s="26">
        <f t="shared" si="67"/>
        <v>5.5</v>
      </c>
      <c r="Y204" s="27">
        <f t="shared" si="68"/>
        <v>14850</v>
      </c>
      <c r="Z204" s="26">
        <f>'[1]сельское хозяйство (2014-2016)'!BC49</f>
        <v>1300</v>
      </c>
      <c r="AA204" s="26">
        <f t="shared" si="51"/>
        <v>5.5</v>
      </c>
      <c r="AB204" s="27">
        <f t="shared" si="69"/>
        <v>7150</v>
      </c>
      <c r="AC204" s="26">
        <f>'[1]сельское хозяйство (2014-2016)'!BI49</f>
        <v>1200</v>
      </c>
      <c r="AD204" s="26">
        <f t="shared" si="70"/>
        <v>5.5</v>
      </c>
      <c r="AE204" s="27">
        <f t="shared" si="71"/>
        <v>6600</v>
      </c>
      <c r="AF204" s="41">
        <f t="shared" si="72"/>
        <v>28000</v>
      </c>
      <c r="AG204" s="42">
        <f t="shared" si="52"/>
        <v>154000</v>
      </c>
      <c r="AH204" s="43">
        <f t="shared" si="73"/>
        <v>28000</v>
      </c>
      <c r="AI204" s="39">
        <f>[1]сравнительный!I99</f>
        <v>28000</v>
      </c>
      <c r="AJ204" s="47">
        <f t="shared" si="53"/>
        <v>0</v>
      </c>
    </row>
    <row r="205" spans="1:36" s="3" customFormat="1" ht="15" x14ac:dyDescent="0.25">
      <c r="A205" s="45" t="s">
        <v>24</v>
      </c>
      <c r="B205" s="26">
        <f>'[1]сельское хозяйство (2014-2016)'!G50</f>
        <v>0</v>
      </c>
      <c r="C205" s="60">
        <v>5.5</v>
      </c>
      <c r="D205" s="27">
        <f t="shared" si="54"/>
        <v>0</v>
      </c>
      <c r="E205" s="26">
        <f>'[1]сельское хозяйство (2014-2016)'!M50</f>
        <v>0</v>
      </c>
      <c r="F205" s="26">
        <f t="shared" si="55"/>
        <v>5.5</v>
      </c>
      <c r="G205" s="27">
        <f t="shared" si="56"/>
        <v>0</v>
      </c>
      <c r="H205" s="26">
        <f>'[1]сельское хозяйство (2014-2016)'!S50</f>
        <v>0</v>
      </c>
      <c r="I205" s="26">
        <f t="shared" si="57"/>
        <v>5.5</v>
      </c>
      <c r="J205" s="27">
        <f t="shared" si="58"/>
        <v>0</v>
      </c>
      <c r="K205" s="26">
        <f>'[1]сельское хозяйство (2014-2016)'!Y50</f>
        <v>0</v>
      </c>
      <c r="L205" s="26">
        <f t="shared" si="59"/>
        <v>5.5</v>
      </c>
      <c r="M205" s="27">
        <f t="shared" si="60"/>
        <v>0</v>
      </c>
      <c r="N205" s="26">
        <f>'[1]сельское хозяйство (2014-2016)'!AE50</f>
        <v>0</v>
      </c>
      <c r="O205" s="26">
        <f t="shared" si="61"/>
        <v>5.5</v>
      </c>
      <c r="P205" s="27">
        <f t="shared" si="62"/>
        <v>0</v>
      </c>
      <c r="Q205" s="26">
        <f>'[1]сельское хозяйство (2014-2016)'!AK50</f>
        <v>0</v>
      </c>
      <c r="R205" s="26">
        <f t="shared" si="63"/>
        <v>5.5</v>
      </c>
      <c r="S205" s="27">
        <f t="shared" si="64"/>
        <v>0</v>
      </c>
      <c r="T205" s="26">
        <f>'[1]сельское хозяйство (2014-2016)'!AQ50</f>
        <v>0</v>
      </c>
      <c r="U205" s="26">
        <f t="shared" si="65"/>
        <v>5.5</v>
      </c>
      <c r="V205" s="27">
        <f t="shared" si="66"/>
        <v>0</v>
      </c>
      <c r="W205" s="26">
        <f>'[1]сельское хозяйство (2014-2016)'!AW50</f>
        <v>0</v>
      </c>
      <c r="X205" s="26">
        <f t="shared" si="67"/>
        <v>5.5</v>
      </c>
      <c r="Y205" s="27">
        <f t="shared" si="68"/>
        <v>0</v>
      </c>
      <c r="Z205" s="26">
        <f>'[1]сельское хозяйство (2014-2016)'!BC50</f>
        <v>0</v>
      </c>
      <c r="AA205" s="26">
        <f t="shared" si="51"/>
        <v>5.5</v>
      </c>
      <c r="AB205" s="27">
        <f t="shared" si="69"/>
        <v>0</v>
      </c>
      <c r="AC205" s="26">
        <f>'[1]сельское хозяйство (2014-2016)'!BI50</f>
        <v>0</v>
      </c>
      <c r="AD205" s="26">
        <f t="shared" si="70"/>
        <v>5.5</v>
      </c>
      <c r="AE205" s="27">
        <f t="shared" si="71"/>
        <v>0</v>
      </c>
      <c r="AF205" s="41">
        <f t="shared" si="72"/>
        <v>0</v>
      </c>
      <c r="AG205" s="42">
        <f t="shared" si="52"/>
        <v>0</v>
      </c>
      <c r="AH205" s="43">
        <f t="shared" si="73"/>
        <v>0</v>
      </c>
      <c r="AI205" s="39">
        <f>[1]сравнительный!I100</f>
        <v>0</v>
      </c>
      <c r="AJ205" s="47">
        <f t="shared" si="53"/>
        <v>0</v>
      </c>
    </row>
    <row r="206" spans="1:36" s="3" customFormat="1" ht="30" x14ac:dyDescent="0.25">
      <c r="A206" s="45" t="s">
        <v>25</v>
      </c>
      <c r="B206" s="26">
        <f>'[1]сельское хозяйство (2014-2016)'!G51</f>
        <v>0</v>
      </c>
      <c r="C206" s="60">
        <v>5.5</v>
      </c>
      <c r="D206" s="27">
        <f t="shared" si="54"/>
        <v>0</v>
      </c>
      <c r="E206" s="26">
        <f>'[1]сельское хозяйство (2014-2016)'!M51</f>
        <v>0</v>
      </c>
      <c r="F206" s="26">
        <f t="shared" si="55"/>
        <v>5.5</v>
      </c>
      <c r="G206" s="27">
        <f t="shared" si="56"/>
        <v>0</v>
      </c>
      <c r="H206" s="26">
        <f>'[1]сельское хозяйство (2014-2016)'!S51</f>
        <v>1900</v>
      </c>
      <c r="I206" s="26">
        <f t="shared" si="57"/>
        <v>5.5</v>
      </c>
      <c r="J206" s="27">
        <f t="shared" si="58"/>
        <v>10450</v>
      </c>
      <c r="K206" s="26">
        <f>'[1]сельское хозяйство (2014-2016)'!Y51</f>
        <v>0</v>
      </c>
      <c r="L206" s="26">
        <f t="shared" si="59"/>
        <v>5.5</v>
      </c>
      <c r="M206" s="27">
        <f t="shared" si="60"/>
        <v>0</v>
      </c>
      <c r="N206" s="26">
        <f>'[1]сельское хозяйство (2014-2016)'!AE51</f>
        <v>0</v>
      </c>
      <c r="O206" s="26">
        <f t="shared" si="61"/>
        <v>5.5</v>
      </c>
      <c r="P206" s="27">
        <f t="shared" si="62"/>
        <v>0</v>
      </c>
      <c r="Q206" s="26">
        <f>'[1]сельское хозяйство (2014-2016)'!AK51</f>
        <v>0</v>
      </c>
      <c r="R206" s="26">
        <f t="shared" si="63"/>
        <v>5.5</v>
      </c>
      <c r="S206" s="27">
        <f t="shared" si="64"/>
        <v>0</v>
      </c>
      <c r="T206" s="26">
        <f>'[1]сельское хозяйство (2014-2016)'!AQ51</f>
        <v>0</v>
      </c>
      <c r="U206" s="26">
        <f t="shared" si="65"/>
        <v>5.5</v>
      </c>
      <c r="V206" s="27">
        <f t="shared" si="66"/>
        <v>0</v>
      </c>
      <c r="W206" s="26">
        <f>'[1]сельское хозяйство (2014-2016)'!AW51</f>
        <v>0</v>
      </c>
      <c r="X206" s="26">
        <f t="shared" si="67"/>
        <v>5.5</v>
      </c>
      <c r="Y206" s="27">
        <f t="shared" si="68"/>
        <v>0</v>
      </c>
      <c r="Z206" s="26">
        <f>'[1]сельское хозяйство (2014-2016)'!BC51</f>
        <v>0</v>
      </c>
      <c r="AA206" s="26">
        <f t="shared" si="51"/>
        <v>5.5</v>
      </c>
      <c r="AB206" s="27">
        <f t="shared" si="69"/>
        <v>0</v>
      </c>
      <c r="AC206" s="26">
        <f>'[1]сельское хозяйство (2014-2016)'!BI51</f>
        <v>0</v>
      </c>
      <c r="AD206" s="26">
        <f t="shared" si="70"/>
        <v>5.5</v>
      </c>
      <c r="AE206" s="27">
        <f t="shared" si="71"/>
        <v>0</v>
      </c>
      <c r="AF206" s="41">
        <f t="shared" si="72"/>
        <v>1900</v>
      </c>
      <c r="AG206" s="42">
        <f t="shared" si="52"/>
        <v>10450</v>
      </c>
      <c r="AH206" s="43">
        <f t="shared" si="73"/>
        <v>1900</v>
      </c>
      <c r="AI206" s="39">
        <f>[1]сравнительный!I101</f>
        <v>1900</v>
      </c>
      <c r="AJ206" s="47">
        <f t="shared" si="53"/>
        <v>0</v>
      </c>
    </row>
    <row r="207" spans="1:36" s="3" customFormat="1" ht="15" x14ac:dyDescent="0.25">
      <c r="A207" s="45" t="s">
        <v>33</v>
      </c>
      <c r="B207" s="26">
        <f>'[1]сельское хозяйство (2014-2016)'!G52</f>
        <v>1300</v>
      </c>
      <c r="C207" s="60">
        <v>5.5</v>
      </c>
      <c r="D207" s="27">
        <f t="shared" si="54"/>
        <v>7150</v>
      </c>
      <c r="E207" s="26">
        <f>'[1]сельское хозяйство (2014-2016)'!M52</f>
        <v>4500</v>
      </c>
      <c r="F207" s="26">
        <f t="shared" si="55"/>
        <v>5.5</v>
      </c>
      <c r="G207" s="27">
        <f t="shared" si="56"/>
        <v>24750</v>
      </c>
      <c r="H207" s="26">
        <f>'[1]сельское хозяйство (2014-2016)'!S52</f>
        <v>4000</v>
      </c>
      <c r="I207" s="26">
        <f t="shared" si="57"/>
        <v>5.5</v>
      </c>
      <c r="J207" s="27">
        <f t="shared" si="58"/>
        <v>22000</v>
      </c>
      <c r="K207" s="26">
        <f>'[1]сельское хозяйство (2014-2016)'!Y52</f>
        <v>4000</v>
      </c>
      <c r="L207" s="26">
        <f t="shared" si="59"/>
        <v>5.5</v>
      </c>
      <c r="M207" s="27">
        <f t="shared" si="60"/>
        <v>22000</v>
      </c>
      <c r="N207" s="26">
        <f>'[1]сельское хозяйство (2014-2016)'!AE52</f>
        <v>3300</v>
      </c>
      <c r="O207" s="26">
        <f t="shared" si="61"/>
        <v>5.5</v>
      </c>
      <c r="P207" s="27">
        <f t="shared" si="62"/>
        <v>18150</v>
      </c>
      <c r="Q207" s="26">
        <f>'[1]сельское хозяйство (2014-2016)'!AK52</f>
        <v>2000</v>
      </c>
      <c r="R207" s="26">
        <f t="shared" si="63"/>
        <v>5.5</v>
      </c>
      <c r="S207" s="27">
        <f t="shared" si="64"/>
        <v>11000</v>
      </c>
      <c r="T207" s="26">
        <f>'[1]сельское хозяйство (2014-2016)'!AQ52</f>
        <v>1800</v>
      </c>
      <c r="U207" s="26">
        <f t="shared" si="65"/>
        <v>5.5</v>
      </c>
      <c r="V207" s="27">
        <f t="shared" si="66"/>
        <v>9900</v>
      </c>
      <c r="W207" s="26">
        <f>'[1]сельское хозяйство (2014-2016)'!AW52</f>
        <v>2700</v>
      </c>
      <c r="X207" s="26">
        <f t="shared" si="67"/>
        <v>5.5</v>
      </c>
      <c r="Y207" s="27">
        <f t="shared" si="68"/>
        <v>14850</v>
      </c>
      <c r="Z207" s="26">
        <f>'[1]сельское хозяйство (2014-2016)'!BC52</f>
        <v>1300</v>
      </c>
      <c r="AA207" s="26">
        <f t="shared" si="51"/>
        <v>5.5</v>
      </c>
      <c r="AB207" s="27">
        <f t="shared" si="69"/>
        <v>7150</v>
      </c>
      <c r="AC207" s="26">
        <f>'[1]сельское хозяйство (2014-2016)'!BI52</f>
        <v>1200</v>
      </c>
      <c r="AD207" s="26">
        <f t="shared" si="70"/>
        <v>5.5</v>
      </c>
      <c r="AE207" s="27">
        <f t="shared" si="71"/>
        <v>6600</v>
      </c>
      <c r="AF207" s="41">
        <f t="shared" si="72"/>
        <v>26100</v>
      </c>
      <c r="AG207" s="42">
        <f t="shared" si="52"/>
        <v>143550</v>
      </c>
      <c r="AH207" s="43">
        <f t="shared" si="73"/>
        <v>26100</v>
      </c>
      <c r="AI207" s="39">
        <f>[1]сравнительный!I102</f>
        <v>26100</v>
      </c>
      <c r="AJ207" s="47">
        <f t="shared" si="53"/>
        <v>0</v>
      </c>
    </row>
    <row r="208" spans="1:36" s="3" customFormat="1" ht="30" x14ac:dyDescent="0.25">
      <c r="A208" s="40" t="s">
        <v>43</v>
      </c>
      <c r="B208" s="26">
        <f>'[1]сельское хозяйство (2014-2016)'!G53</f>
        <v>0.05</v>
      </c>
      <c r="C208" s="26">
        <v>115000</v>
      </c>
      <c r="D208" s="27">
        <f t="shared" si="54"/>
        <v>5750</v>
      </c>
      <c r="E208" s="26">
        <f>'[1]сельское хозяйство (2014-2016)'!M53</f>
        <v>0.48</v>
      </c>
      <c r="F208" s="26">
        <f t="shared" si="55"/>
        <v>115000</v>
      </c>
      <c r="G208" s="27">
        <f t="shared" si="56"/>
        <v>55200</v>
      </c>
      <c r="H208" s="26">
        <f>'[1]сельское хозяйство (2014-2016)'!S53</f>
        <v>0.22500000000000001</v>
      </c>
      <c r="I208" s="26">
        <f t="shared" si="57"/>
        <v>115000</v>
      </c>
      <c r="J208" s="27">
        <f t="shared" si="58"/>
        <v>25875</v>
      </c>
      <c r="K208" s="26">
        <f>'[1]сельское хозяйство (2014-2016)'!Y53</f>
        <v>0.02</v>
      </c>
      <c r="L208" s="26">
        <f t="shared" si="59"/>
        <v>115000</v>
      </c>
      <c r="M208" s="27">
        <f t="shared" si="60"/>
        <v>2300</v>
      </c>
      <c r="N208" s="26">
        <f>'[1]сельское хозяйство (2014-2016)'!AE53</f>
        <v>0.1</v>
      </c>
      <c r="O208" s="26">
        <f t="shared" si="61"/>
        <v>115000</v>
      </c>
      <c r="P208" s="27">
        <f t="shared" si="62"/>
        <v>11500</v>
      </c>
      <c r="Q208" s="26">
        <f>'[1]сельское хозяйство (2014-2016)'!AK53</f>
        <v>0</v>
      </c>
      <c r="R208" s="26">
        <f t="shared" si="63"/>
        <v>115000</v>
      </c>
      <c r="S208" s="27">
        <f t="shared" si="64"/>
        <v>0</v>
      </c>
      <c r="T208" s="26">
        <f>'[1]сельское хозяйство (2014-2016)'!AQ53</f>
        <v>0</v>
      </c>
      <c r="U208" s="26">
        <f t="shared" si="65"/>
        <v>115000</v>
      </c>
      <c r="V208" s="27">
        <f t="shared" si="66"/>
        <v>0</v>
      </c>
      <c r="W208" s="26">
        <f>'[1]сельское хозяйство (2014-2016)'!AW53</f>
        <v>1.4999999999999999E-2</v>
      </c>
      <c r="X208" s="26">
        <f t="shared" si="67"/>
        <v>115000</v>
      </c>
      <c r="Y208" s="27">
        <f t="shared" si="68"/>
        <v>1725</v>
      </c>
      <c r="Z208" s="26">
        <f>'[1]сельское хозяйство (2014-2016)'!BC53</f>
        <v>0</v>
      </c>
      <c r="AA208" s="26">
        <f t="shared" si="51"/>
        <v>115000</v>
      </c>
      <c r="AB208" s="27">
        <f t="shared" si="69"/>
        <v>0</v>
      </c>
      <c r="AC208" s="26">
        <f>'[1]сельское хозяйство (2014-2016)'!BI53</f>
        <v>0.02</v>
      </c>
      <c r="AD208" s="26">
        <f t="shared" si="70"/>
        <v>115000</v>
      </c>
      <c r="AE208" s="27">
        <f t="shared" si="71"/>
        <v>2300</v>
      </c>
      <c r="AF208" s="41">
        <f t="shared" si="72"/>
        <v>0.91</v>
      </c>
      <c r="AG208" s="42">
        <f t="shared" si="52"/>
        <v>104650</v>
      </c>
      <c r="AH208" s="70">
        <f t="shared" si="73"/>
        <v>0.91</v>
      </c>
      <c r="AI208" s="51">
        <f>[1]сравнительный!I103</f>
        <v>0.91</v>
      </c>
      <c r="AJ208" s="47">
        <f t="shared" si="53"/>
        <v>0</v>
      </c>
    </row>
    <row r="209" spans="1:36" s="3" customFormat="1" ht="15" x14ac:dyDescent="0.25">
      <c r="A209" s="45" t="s">
        <v>24</v>
      </c>
      <c r="B209" s="26">
        <f>'[1]сельское хозяйство (2014-2016)'!G54</f>
        <v>0</v>
      </c>
      <c r="C209" s="26">
        <v>115000</v>
      </c>
      <c r="D209" s="27">
        <f t="shared" si="54"/>
        <v>0</v>
      </c>
      <c r="E209" s="26">
        <f>'[1]сельское хозяйство (2014-2016)'!M54</f>
        <v>0.48</v>
      </c>
      <c r="F209" s="26">
        <f t="shared" si="55"/>
        <v>115000</v>
      </c>
      <c r="G209" s="27">
        <f t="shared" si="56"/>
        <v>55200</v>
      </c>
      <c r="H209" s="26">
        <f>'[1]сельское хозяйство (2014-2016)'!S54</f>
        <v>0.22500000000000001</v>
      </c>
      <c r="I209" s="26">
        <f t="shared" si="57"/>
        <v>115000</v>
      </c>
      <c r="J209" s="27">
        <f t="shared" si="58"/>
        <v>25875</v>
      </c>
      <c r="K209" s="26">
        <f>'[1]сельское хозяйство (2014-2016)'!Y54</f>
        <v>0</v>
      </c>
      <c r="L209" s="26">
        <f t="shared" si="59"/>
        <v>115000</v>
      </c>
      <c r="M209" s="27">
        <f t="shared" si="60"/>
        <v>0</v>
      </c>
      <c r="N209" s="26">
        <f>'[1]сельское хозяйство (2014-2016)'!AE54</f>
        <v>0</v>
      </c>
      <c r="O209" s="26">
        <f t="shared" si="61"/>
        <v>115000</v>
      </c>
      <c r="P209" s="27">
        <f t="shared" si="62"/>
        <v>0</v>
      </c>
      <c r="Q209" s="26">
        <f>'[1]сельское хозяйство (2014-2016)'!AK54</f>
        <v>0</v>
      </c>
      <c r="R209" s="26">
        <f t="shared" si="63"/>
        <v>115000</v>
      </c>
      <c r="S209" s="27">
        <f t="shared" si="64"/>
        <v>0</v>
      </c>
      <c r="T209" s="26">
        <f>'[1]сельское хозяйство (2014-2016)'!AQ54</f>
        <v>0</v>
      </c>
      <c r="U209" s="26">
        <f t="shared" si="65"/>
        <v>115000</v>
      </c>
      <c r="V209" s="27">
        <f t="shared" si="66"/>
        <v>0</v>
      </c>
      <c r="W209" s="26">
        <f>'[1]сельское хозяйство (2014-2016)'!AW54</f>
        <v>1.4999999999999999E-2</v>
      </c>
      <c r="X209" s="26">
        <f t="shared" si="67"/>
        <v>115000</v>
      </c>
      <c r="Y209" s="27">
        <f t="shared" si="68"/>
        <v>1725</v>
      </c>
      <c r="Z209" s="26">
        <f>'[1]сельское хозяйство (2014-2016)'!BC54</f>
        <v>0</v>
      </c>
      <c r="AA209" s="26">
        <f t="shared" si="51"/>
        <v>115000</v>
      </c>
      <c r="AB209" s="27">
        <f t="shared" si="69"/>
        <v>0</v>
      </c>
      <c r="AC209" s="26">
        <f>'[1]сельское хозяйство (2014-2016)'!BI54</f>
        <v>0</v>
      </c>
      <c r="AD209" s="26">
        <f t="shared" si="70"/>
        <v>115000</v>
      </c>
      <c r="AE209" s="27">
        <f t="shared" si="71"/>
        <v>0</v>
      </c>
      <c r="AF209" s="41">
        <f t="shared" si="72"/>
        <v>0.72</v>
      </c>
      <c r="AG209" s="42">
        <f t="shared" si="52"/>
        <v>82800</v>
      </c>
      <c r="AH209" s="70">
        <f t="shared" si="73"/>
        <v>0.72</v>
      </c>
      <c r="AI209" s="51">
        <f>[1]сравнительный!I104</f>
        <v>0.72</v>
      </c>
      <c r="AJ209" s="47">
        <f t="shared" si="53"/>
        <v>0</v>
      </c>
    </row>
    <row r="210" spans="1:36" s="3" customFormat="1" ht="30" x14ac:dyDescent="0.25">
      <c r="A210" s="45" t="s">
        <v>25</v>
      </c>
      <c r="B210" s="26">
        <f>'[1]сельское хозяйство (2014-2016)'!G55</f>
        <v>0.05</v>
      </c>
      <c r="C210" s="26">
        <v>115000</v>
      </c>
      <c r="D210" s="27">
        <f t="shared" si="54"/>
        <v>5750</v>
      </c>
      <c r="E210" s="26">
        <f>'[1]сельское хозяйство (2014-2016)'!M55</f>
        <v>0</v>
      </c>
      <c r="F210" s="26">
        <f t="shared" si="55"/>
        <v>115000</v>
      </c>
      <c r="G210" s="27">
        <f t="shared" si="56"/>
        <v>0</v>
      </c>
      <c r="H210" s="26">
        <f>'[1]сельское хозяйство (2014-2016)'!S55</f>
        <v>0</v>
      </c>
      <c r="I210" s="26">
        <f t="shared" si="57"/>
        <v>115000</v>
      </c>
      <c r="J210" s="27">
        <f t="shared" si="58"/>
        <v>0</v>
      </c>
      <c r="K210" s="26">
        <f>'[1]сельское хозяйство (2014-2016)'!Y55</f>
        <v>0.02</v>
      </c>
      <c r="L210" s="26">
        <f t="shared" si="59"/>
        <v>115000</v>
      </c>
      <c r="M210" s="27">
        <f t="shared" si="60"/>
        <v>2300</v>
      </c>
      <c r="N210" s="26">
        <f>'[1]сельское хозяйство (2014-2016)'!AE55</f>
        <v>0.1</v>
      </c>
      <c r="O210" s="26">
        <f t="shared" si="61"/>
        <v>115000</v>
      </c>
      <c r="P210" s="27">
        <f t="shared" si="62"/>
        <v>11500</v>
      </c>
      <c r="Q210" s="26">
        <f>'[1]сельское хозяйство (2014-2016)'!AK55</f>
        <v>0</v>
      </c>
      <c r="R210" s="26">
        <f t="shared" si="63"/>
        <v>115000</v>
      </c>
      <c r="S210" s="27">
        <f t="shared" si="64"/>
        <v>0</v>
      </c>
      <c r="T210" s="26">
        <f>'[1]сельское хозяйство (2014-2016)'!AQ55</f>
        <v>0</v>
      </c>
      <c r="U210" s="26">
        <f t="shared" si="65"/>
        <v>115000</v>
      </c>
      <c r="V210" s="27">
        <f t="shared" si="66"/>
        <v>0</v>
      </c>
      <c r="W210" s="26">
        <f>'[1]сельское хозяйство (2014-2016)'!AW55</f>
        <v>0</v>
      </c>
      <c r="X210" s="26">
        <f t="shared" si="67"/>
        <v>115000</v>
      </c>
      <c r="Y210" s="27">
        <f t="shared" si="68"/>
        <v>0</v>
      </c>
      <c r="Z210" s="26">
        <f>'[1]сельское хозяйство (2014-2016)'!BC55</f>
        <v>0</v>
      </c>
      <c r="AA210" s="26">
        <f t="shared" si="51"/>
        <v>115000</v>
      </c>
      <c r="AB210" s="27">
        <f t="shared" si="69"/>
        <v>0</v>
      </c>
      <c r="AC210" s="26">
        <f>'[1]сельское хозяйство (2014-2016)'!BI55</f>
        <v>0.02</v>
      </c>
      <c r="AD210" s="26">
        <f t="shared" si="70"/>
        <v>115000</v>
      </c>
      <c r="AE210" s="27">
        <f t="shared" si="71"/>
        <v>2300</v>
      </c>
      <c r="AF210" s="41">
        <f t="shared" si="72"/>
        <v>0.19</v>
      </c>
      <c r="AG210" s="42">
        <f t="shared" si="52"/>
        <v>21850</v>
      </c>
      <c r="AH210" s="43">
        <f t="shared" si="73"/>
        <v>0.19</v>
      </c>
      <c r="AI210" s="39">
        <f>[1]сравнительный!I105</f>
        <v>0.19</v>
      </c>
      <c r="AJ210" s="47">
        <f t="shared" si="53"/>
        <v>0</v>
      </c>
    </row>
    <row r="211" spans="1:36" s="3" customFormat="1" ht="15" x14ac:dyDescent="0.25">
      <c r="A211" s="45" t="s">
        <v>33</v>
      </c>
      <c r="B211" s="26">
        <f>'[1]сельское хозяйство (2014-2016)'!G56</f>
        <v>0</v>
      </c>
      <c r="C211" s="26">
        <v>115000</v>
      </c>
      <c r="D211" s="27">
        <f t="shared" si="54"/>
        <v>0</v>
      </c>
      <c r="E211" s="26">
        <f>'[1]сельское хозяйство (2014-2016)'!M56</f>
        <v>0</v>
      </c>
      <c r="F211" s="26">
        <f t="shared" si="55"/>
        <v>115000</v>
      </c>
      <c r="G211" s="27">
        <f t="shared" si="56"/>
        <v>0</v>
      </c>
      <c r="H211" s="26">
        <f>'[1]сельское хозяйство (2014-2016)'!S56</f>
        <v>0</v>
      </c>
      <c r="I211" s="26">
        <f t="shared" si="57"/>
        <v>115000</v>
      </c>
      <c r="J211" s="27">
        <f t="shared" si="58"/>
        <v>0</v>
      </c>
      <c r="K211" s="26">
        <f>'[1]сельское хозяйство (2014-2016)'!Y56</f>
        <v>0</v>
      </c>
      <c r="L211" s="26">
        <f t="shared" si="59"/>
        <v>115000</v>
      </c>
      <c r="M211" s="27">
        <f t="shared" si="60"/>
        <v>0</v>
      </c>
      <c r="N211" s="26">
        <f>'[1]сельское хозяйство (2014-2016)'!AE56</f>
        <v>0</v>
      </c>
      <c r="O211" s="26">
        <f t="shared" si="61"/>
        <v>115000</v>
      </c>
      <c r="P211" s="27">
        <f t="shared" si="62"/>
        <v>0</v>
      </c>
      <c r="Q211" s="26">
        <f>'[1]сельское хозяйство (2014-2016)'!AK56</f>
        <v>0</v>
      </c>
      <c r="R211" s="26">
        <f t="shared" si="63"/>
        <v>115000</v>
      </c>
      <c r="S211" s="27">
        <f t="shared" si="64"/>
        <v>0</v>
      </c>
      <c r="T211" s="26">
        <f>'[1]сельское хозяйство (2014-2016)'!AQ56</f>
        <v>0</v>
      </c>
      <c r="U211" s="26">
        <f t="shared" si="65"/>
        <v>115000</v>
      </c>
      <c r="V211" s="27">
        <f t="shared" si="66"/>
        <v>0</v>
      </c>
      <c r="W211" s="26">
        <f>'[1]сельское хозяйство (2014-2016)'!AW56</f>
        <v>0</v>
      </c>
      <c r="X211" s="26">
        <f t="shared" si="67"/>
        <v>115000</v>
      </c>
      <c r="Y211" s="27">
        <f t="shared" si="68"/>
        <v>0</v>
      </c>
      <c r="Z211" s="26">
        <f>'[1]сельское хозяйство (2014-2016)'!BC56</f>
        <v>0</v>
      </c>
      <c r="AA211" s="26">
        <f t="shared" si="51"/>
        <v>115000</v>
      </c>
      <c r="AB211" s="27">
        <f t="shared" si="69"/>
        <v>0</v>
      </c>
      <c r="AC211" s="26">
        <f>'[1]сельское хозяйство (2014-2016)'!BI56</f>
        <v>0</v>
      </c>
      <c r="AD211" s="26">
        <f t="shared" si="70"/>
        <v>115000</v>
      </c>
      <c r="AE211" s="27">
        <f t="shared" si="71"/>
        <v>0</v>
      </c>
      <c r="AF211" s="41">
        <f t="shared" si="72"/>
        <v>0</v>
      </c>
      <c r="AG211" s="42">
        <f t="shared" si="52"/>
        <v>0</v>
      </c>
      <c r="AH211" s="43">
        <f t="shared" si="73"/>
        <v>0</v>
      </c>
      <c r="AI211" s="39">
        <f>[1]сравнительный!I106</f>
        <v>0</v>
      </c>
      <c r="AJ211" s="47">
        <f t="shared" si="53"/>
        <v>0</v>
      </c>
    </row>
    <row r="212" spans="1:36" s="3" customFormat="1" ht="28.5" x14ac:dyDescent="0.25">
      <c r="A212" s="48" t="s">
        <v>44</v>
      </c>
      <c r="B212" s="26"/>
      <c r="C212" s="26"/>
      <c r="D212" s="27"/>
      <c r="E212" s="26"/>
      <c r="F212" s="26"/>
      <c r="G212" s="27"/>
      <c r="H212" s="26"/>
      <c r="I212" s="26"/>
      <c r="J212" s="27"/>
      <c r="K212" s="26"/>
      <c r="L212" s="26"/>
      <c r="M212" s="27"/>
      <c r="N212" s="26"/>
      <c r="O212" s="26"/>
      <c r="P212" s="27"/>
      <c r="Q212" s="26"/>
      <c r="R212" s="26"/>
      <c r="S212" s="27"/>
      <c r="T212" s="26"/>
      <c r="U212" s="26"/>
      <c r="V212" s="27"/>
      <c r="W212" s="26"/>
      <c r="X212" s="26"/>
      <c r="Y212" s="27"/>
      <c r="Z212" s="26"/>
      <c r="AA212" s="26"/>
      <c r="AB212" s="27"/>
      <c r="AC212" s="26"/>
      <c r="AD212" s="26"/>
      <c r="AE212" s="27"/>
      <c r="AF212" s="41"/>
      <c r="AG212" s="42"/>
      <c r="AH212" s="43"/>
      <c r="AI212" s="39"/>
      <c r="AJ212" s="47"/>
    </row>
    <row r="213" spans="1:36" s="3" customFormat="1" ht="15" x14ac:dyDescent="0.25">
      <c r="A213" s="49" t="s">
        <v>45</v>
      </c>
      <c r="B213" s="26">
        <f>'[1]сельское хозяйство (2014-2016)'!G58</f>
        <v>1504</v>
      </c>
      <c r="C213" s="26"/>
      <c r="D213" s="27"/>
      <c r="E213" s="26">
        <f>'[1]сельское хозяйство (2014-2016)'!M58</f>
        <v>630</v>
      </c>
      <c r="F213" s="26"/>
      <c r="G213" s="27"/>
      <c r="H213" s="26">
        <f>'[1]сельское хозяйство (2014-2016)'!S58</f>
        <v>315</v>
      </c>
      <c r="I213" s="26"/>
      <c r="J213" s="27"/>
      <c r="K213" s="26">
        <f>'[1]сельское хозяйство (2014-2016)'!Y58</f>
        <v>720</v>
      </c>
      <c r="L213" s="26"/>
      <c r="M213" s="27"/>
      <c r="N213" s="26">
        <f>'[1]сельское хозяйство (2014-2016)'!AE58</f>
        <v>1571</v>
      </c>
      <c r="O213" s="26"/>
      <c r="P213" s="27"/>
      <c r="Q213" s="26">
        <f>'[1]сельское хозяйство (2014-2016)'!AK58</f>
        <v>460</v>
      </c>
      <c r="R213" s="26"/>
      <c r="S213" s="27"/>
      <c r="T213" s="26">
        <f>'[1]сельское хозяйство (2014-2016)'!AQ58</f>
        <v>1300</v>
      </c>
      <c r="U213" s="26"/>
      <c r="V213" s="27"/>
      <c r="W213" s="26">
        <f>'[1]сельское хозяйство (2014-2016)'!AW58</f>
        <v>1820</v>
      </c>
      <c r="X213" s="26"/>
      <c r="Y213" s="27"/>
      <c r="Z213" s="26">
        <f>'[1]сельское хозяйство (2014-2016)'!BC58</f>
        <v>3340</v>
      </c>
      <c r="AA213" s="26"/>
      <c r="AB213" s="27"/>
      <c r="AC213" s="26">
        <f>'[1]сельское хозяйство (2014-2016)'!BI58</f>
        <v>90</v>
      </c>
      <c r="AD213" s="26"/>
      <c r="AE213" s="27"/>
      <c r="AF213" s="41">
        <f t="shared" ref="AF213:AF226" si="74">B213+E213+H213+K213+N213+Q213+T213+W213+Z213+AC213</f>
        <v>11750</v>
      </c>
      <c r="AG213" s="42"/>
      <c r="AH213" s="43">
        <f t="shared" ref="AH213:AH226" si="75">AF213</f>
        <v>11750</v>
      </c>
      <c r="AI213" s="39">
        <f>[1]сравнительный!I108</f>
        <v>11750</v>
      </c>
      <c r="AJ213" s="47">
        <f t="shared" ref="AJ213:AJ226" si="76">AI213-AH213</f>
        <v>0</v>
      </c>
    </row>
    <row r="214" spans="1:36" s="3" customFormat="1" ht="15" x14ac:dyDescent="0.25">
      <c r="A214" s="45" t="s">
        <v>24</v>
      </c>
      <c r="B214" s="26">
        <f>'[1]сельское хозяйство (2014-2016)'!G59</f>
        <v>0</v>
      </c>
      <c r="C214" s="26"/>
      <c r="D214" s="52"/>
      <c r="E214" s="26">
        <f>'[1]сельское хозяйство (2014-2016)'!M59</f>
        <v>0</v>
      </c>
      <c r="F214" s="26"/>
      <c r="G214" s="52"/>
      <c r="H214" s="26">
        <f>'[1]сельское хозяйство (2014-2016)'!S59</f>
        <v>0</v>
      </c>
      <c r="I214" s="26"/>
      <c r="J214" s="52"/>
      <c r="K214" s="26">
        <f>'[1]сельское хозяйство (2014-2016)'!Y59</f>
        <v>0</v>
      </c>
      <c r="L214" s="26"/>
      <c r="M214" s="52"/>
      <c r="N214" s="26">
        <f>'[1]сельское хозяйство (2014-2016)'!AE59</f>
        <v>0</v>
      </c>
      <c r="O214" s="26"/>
      <c r="P214" s="52"/>
      <c r="Q214" s="26">
        <f>'[1]сельское хозяйство (2014-2016)'!AK59</f>
        <v>0</v>
      </c>
      <c r="R214" s="26"/>
      <c r="S214" s="52"/>
      <c r="T214" s="26">
        <f>'[1]сельское хозяйство (2014-2016)'!AQ59</f>
        <v>0</v>
      </c>
      <c r="U214" s="26"/>
      <c r="V214" s="52"/>
      <c r="W214" s="26">
        <f>'[1]сельское хозяйство (2014-2016)'!AW59</f>
        <v>710</v>
      </c>
      <c r="X214" s="26"/>
      <c r="Y214" s="52"/>
      <c r="Z214" s="26">
        <f>'[1]сельское хозяйство (2014-2016)'!BC59</f>
        <v>2640</v>
      </c>
      <c r="AA214" s="26"/>
      <c r="AB214" s="52"/>
      <c r="AC214" s="26">
        <f>'[1]сельское хозяйство (2014-2016)'!BI59</f>
        <v>0</v>
      </c>
      <c r="AD214" s="26"/>
      <c r="AE214" s="27"/>
      <c r="AF214" s="41">
        <f t="shared" si="74"/>
        <v>3350</v>
      </c>
      <c r="AG214" s="42"/>
      <c r="AH214" s="43">
        <f t="shared" si="75"/>
        <v>3350</v>
      </c>
      <c r="AI214" s="39">
        <f>[1]сравнительный!I109</f>
        <v>3350</v>
      </c>
      <c r="AJ214" s="47">
        <f t="shared" si="76"/>
        <v>0</v>
      </c>
    </row>
    <row r="215" spans="1:36" s="3" customFormat="1" ht="30" x14ac:dyDescent="0.25">
      <c r="A215" s="45" t="s">
        <v>25</v>
      </c>
      <c r="B215" s="26">
        <f>'[1]сельское хозяйство (2014-2016)'!G60</f>
        <v>1230</v>
      </c>
      <c r="C215" s="26"/>
      <c r="D215" s="27"/>
      <c r="E215" s="26">
        <f>'[1]сельское хозяйство (2014-2016)'!M60</f>
        <v>110</v>
      </c>
      <c r="F215" s="26"/>
      <c r="G215" s="27"/>
      <c r="H215" s="26">
        <f>'[1]сельское хозяйство (2014-2016)'!S60</f>
        <v>0</v>
      </c>
      <c r="I215" s="26"/>
      <c r="J215" s="27"/>
      <c r="K215" s="26">
        <f>'[1]сельское хозяйство (2014-2016)'!Y60</f>
        <v>0</v>
      </c>
      <c r="L215" s="26"/>
      <c r="M215" s="27"/>
      <c r="N215" s="26">
        <f>'[1]сельское хозяйство (2014-2016)'!AE60</f>
        <v>770</v>
      </c>
      <c r="O215" s="26"/>
      <c r="P215" s="27"/>
      <c r="Q215" s="26">
        <f>'[1]сельское хозяйство (2014-2016)'!AK60</f>
        <v>60</v>
      </c>
      <c r="R215" s="26"/>
      <c r="S215" s="27"/>
      <c r="T215" s="26">
        <f>'[1]сельское хозяйство (2014-2016)'!AQ60</f>
        <v>770</v>
      </c>
      <c r="U215" s="26"/>
      <c r="V215" s="27"/>
      <c r="W215" s="26">
        <f>'[1]сельское хозяйство (2014-2016)'!AW60</f>
        <v>260</v>
      </c>
      <c r="X215" s="26"/>
      <c r="Y215" s="27"/>
      <c r="Z215" s="26">
        <f>'[1]сельское хозяйство (2014-2016)'!BC60</f>
        <v>0</v>
      </c>
      <c r="AA215" s="26"/>
      <c r="AB215" s="27"/>
      <c r="AC215" s="26">
        <f>'[1]сельское хозяйство (2014-2016)'!BI60</f>
        <v>0</v>
      </c>
      <c r="AD215" s="26"/>
      <c r="AE215" s="27"/>
      <c r="AF215" s="41">
        <f t="shared" si="74"/>
        <v>3200</v>
      </c>
      <c r="AG215" s="42"/>
      <c r="AH215" s="43">
        <f t="shared" si="75"/>
        <v>3200</v>
      </c>
      <c r="AI215" s="39">
        <f>[1]сравнительный!I110</f>
        <v>3200</v>
      </c>
      <c r="AJ215" s="47">
        <f t="shared" si="76"/>
        <v>0</v>
      </c>
    </row>
    <row r="216" spans="1:36" s="3" customFormat="1" ht="15" x14ac:dyDescent="0.25">
      <c r="A216" s="45" t="s">
        <v>33</v>
      </c>
      <c r="B216" s="26">
        <f>'[1]сельское хозяйство (2014-2016)'!G61</f>
        <v>274</v>
      </c>
      <c r="C216" s="26"/>
      <c r="D216" s="52"/>
      <c r="E216" s="26">
        <f>'[1]сельское хозяйство (2014-2016)'!M61</f>
        <v>520</v>
      </c>
      <c r="F216" s="26"/>
      <c r="G216" s="52"/>
      <c r="H216" s="26">
        <f>'[1]сельское хозяйство (2014-2016)'!S61</f>
        <v>315</v>
      </c>
      <c r="I216" s="26"/>
      <c r="J216" s="52"/>
      <c r="K216" s="26">
        <f>'[1]сельское хозяйство (2014-2016)'!Y61</f>
        <v>720</v>
      </c>
      <c r="L216" s="26"/>
      <c r="M216" s="52"/>
      <c r="N216" s="26">
        <f>'[1]сельское хозяйство (2014-2016)'!AE61</f>
        <v>801</v>
      </c>
      <c r="O216" s="26"/>
      <c r="P216" s="52"/>
      <c r="Q216" s="26">
        <f>'[1]сельское хозяйство (2014-2016)'!AK61</f>
        <v>400</v>
      </c>
      <c r="R216" s="26"/>
      <c r="S216" s="52"/>
      <c r="T216" s="26">
        <f>'[1]сельское хозяйство (2014-2016)'!AQ61</f>
        <v>530</v>
      </c>
      <c r="U216" s="26"/>
      <c r="V216" s="52"/>
      <c r="W216" s="26">
        <f>'[1]сельское хозяйство (2014-2016)'!AW61</f>
        <v>850</v>
      </c>
      <c r="X216" s="26"/>
      <c r="Y216" s="52"/>
      <c r="Z216" s="26">
        <f>'[1]сельское хозяйство (2014-2016)'!BC61</f>
        <v>700</v>
      </c>
      <c r="AA216" s="26"/>
      <c r="AB216" s="52"/>
      <c r="AC216" s="26">
        <f>'[1]сельское хозяйство (2014-2016)'!BI61</f>
        <v>90</v>
      </c>
      <c r="AD216" s="26"/>
      <c r="AE216" s="27"/>
      <c r="AF216" s="41">
        <f t="shared" si="74"/>
        <v>5200</v>
      </c>
      <c r="AG216" s="42"/>
      <c r="AH216" s="43">
        <f t="shared" si="75"/>
        <v>5200</v>
      </c>
      <c r="AI216" s="39">
        <f>[1]сравнительный!I111</f>
        <v>5200</v>
      </c>
      <c r="AJ216" s="47">
        <f t="shared" si="76"/>
        <v>0</v>
      </c>
    </row>
    <row r="217" spans="1:36" s="3" customFormat="1" ht="30" x14ac:dyDescent="0.25">
      <c r="A217" s="53" t="s">
        <v>46</v>
      </c>
      <c r="B217" s="26">
        <f>'[1]сельское хозяйство (2014-2016)'!G62</f>
        <v>685</v>
      </c>
      <c r="C217" s="26"/>
      <c r="D217" s="27"/>
      <c r="E217" s="26">
        <f>'[1]сельское хозяйство (2014-2016)'!M62</f>
        <v>311</v>
      </c>
      <c r="F217" s="26"/>
      <c r="G217" s="27"/>
      <c r="H217" s="26">
        <f>'[1]сельское хозяйство (2014-2016)'!S62</f>
        <v>180</v>
      </c>
      <c r="I217" s="26"/>
      <c r="J217" s="27"/>
      <c r="K217" s="26">
        <f>'[1]сельское хозяйство (2014-2016)'!Y62</f>
        <v>320</v>
      </c>
      <c r="L217" s="26"/>
      <c r="M217" s="27"/>
      <c r="N217" s="26">
        <f>'[1]сельское хозяйство (2014-2016)'!AE62</f>
        <v>696</v>
      </c>
      <c r="O217" s="26"/>
      <c r="P217" s="27"/>
      <c r="Q217" s="26">
        <f>'[1]сельское хозяйство (2014-2016)'!AK62</f>
        <v>270</v>
      </c>
      <c r="R217" s="26"/>
      <c r="S217" s="27"/>
      <c r="T217" s="26">
        <f>'[1]сельское хозяйство (2014-2016)'!AQ62</f>
        <v>590</v>
      </c>
      <c r="U217" s="26"/>
      <c r="V217" s="27"/>
      <c r="W217" s="26">
        <f>'[1]сельское хозяйство (2014-2016)'!AW62</f>
        <v>890</v>
      </c>
      <c r="X217" s="26"/>
      <c r="Y217" s="27"/>
      <c r="Z217" s="26">
        <f>'[1]сельское хозяйство (2014-2016)'!BC62</f>
        <v>1480</v>
      </c>
      <c r="AA217" s="26"/>
      <c r="AB217" s="27"/>
      <c r="AC217" s="26">
        <f>'[1]сельское хозяйство (2014-2016)'!BI62</f>
        <v>45</v>
      </c>
      <c r="AD217" s="26"/>
      <c r="AE217" s="27"/>
      <c r="AF217" s="41">
        <f t="shared" si="74"/>
        <v>5467</v>
      </c>
      <c r="AG217" s="42"/>
      <c r="AH217" s="43">
        <f t="shared" si="75"/>
        <v>5467</v>
      </c>
      <c r="AI217" s="39">
        <f>[1]сравнительный!I112</f>
        <v>5467</v>
      </c>
      <c r="AJ217" s="47">
        <f t="shared" si="76"/>
        <v>0</v>
      </c>
    </row>
    <row r="218" spans="1:36" s="3" customFormat="1" ht="30" x14ac:dyDescent="0.25">
      <c r="A218" s="54" t="s">
        <v>24</v>
      </c>
      <c r="B218" s="26">
        <f>'[1]сельское хозяйство (2014-2016)'!G63</f>
        <v>0</v>
      </c>
      <c r="C218" s="26"/>
      <c r="D218" s="27"/>
      <c r="E218" s="26">
        <f>'[1]сельское хозяйство (2014-2016)'!M63</f>
        <v>0</v>
      </c>
      <c r="F218" s="26"/>
      <c r="G218" s="27"/>
      <c r="H218" s="26">
        <f>'[1]сельское хозяйство (2014-2016)'!S63</f>
        <v>0</v>
      </c>
      <c r="I218" s="26"/>
      <c r="J218" s="27"/>
      <c r="K218" s="26">
        <f>'[1]сельское хозяйство (2014-2016)'!Y63</f>
        <v>0</v>
      </c>
      <c r="L218" s="26"/>
      <c r="M218" s="27"/>
      <c r="N218" s="26">
        <f>'[1]сельское хозяйство (2014-2016)'!AE63</f>
        <v>0</v>
      </c>
      <c r="O218" s="26"/>
      <c r="P218" s="27"/>
      <c r="Q218" s="26">
        <f>'[1]сельское хозяйство (2014-2016)'!AK63</f>
        <v>0</v>
      </c>
      <c r="R218" s="26"/>
      <c r="S218" s="27"/>
      <c r="T218" s="26">
        <f>'[1]сельское хозяйство (2014-2016)'!AQ63</f>
        <v>0</v>
      </c>
      <c r="U218" s="26"/>
      <c r="V218" s="27"/>
      <c r="W218" s="26">
        <f>'[1]сельское хозяйство (2014-2016)'!AW63</f>
        <v>360</v>
      </c>
      <c r="X218" s="26"/>
      <c r="Y218" s="27"/>
      <c r="Z218" s="26">
        <f>'[1]сельское хозяйство (2014-2016)'!BC63</f>
        <v>1100</v>
      </c>
      <c r="AA218" s="26"/>
      <c r="AB218" s="27"/>
      <c r="AC218" s="26">
        <f>'[1]сельское хозяйство (2014-2016)'!BI63</f>
        <v>0</v>
      </c>
      <c r="AD218" s="26"/>
      <c r="AE218" s="27"/>
      <c r="AF218" s="41">
        <f t="shared" si="74"/>
        <v>1460</v>
      </c>
      <c r="AG218" s="42"/>
      <c r="AH218" s="43">
        <f t="shared" si="75"/>
        <v>1460</v>
      </c>
      <c r="AI218" s="39">
        <f>[1]сравнительный!I113</f>
        <v>1460</v>
      </c>
      <c r="AJ218" s="47">
        <f t="shared" si="76"/>
        <v>0</v>
      </c>
    </row>
    <row r="219" spans="1:36" s="3" customFormat="1" ht="45" x14ac:dyDescent="0.25">
      <c r="A219" s="54" t="s">
        <v>25</v>
      </c>
      <c r="B219" s="26">
        <f>'[1]сельское хозяйство (2014-2016)'!G64</f>
        <v>500</v>
      </c>
      <c r="C219" s="26"/>
      <c r="D219" s="27"/>
      <c r="E219" s="26">
        <f>'[1]сельское хозяйство (2014-2016)'!M64</f>
        <v>66</v>
      </c>
      <c r="F219" s="26"/>
      <c r="G219" s="27"/>
      <c r="H219" s="26">
        <f>'[1]сельское хозяйство (2014-2016)'!S64</f>
        <v>0</v>
      </c>
      <c r="I219" s="26"/>
      <c r="J219" s="27"/>
      <c r="K219" s="26">
        <f>'[1]сельское хозяйство (2014-2016)'!Y64</f>
        <v>0</v>
      </c>
      <c r="L219" s="26"/>
      <c r="M219" s="27"/>
      <c r="N219" s="26">
        <f>'[1]сельское хозяйство (2014-2016)'!AE64</f>
        <v>300</v>
      </c>
      <c r="O219" s="26"/>
      <c r="P219" s="27"/>
      <c r="Q219" s="26">
        <f>'[1]сельское хозяйство (2014-2016)'!AK64</f>
        <v>20</v>
      </c>
      <c r="R219" s="26"/>
      <c r="S219" s="27"/>
      <c r="T219" s="26">
        <f>'[1]сельское хозяйство (2014-2016)'!AQ64</f>
        <v>300</v>
      </c>
      <c r="U219" s="26"/>
      <c r="V219" s="27"/>
      <c r="W219" s="26">
        <f>'[1]сельское хозяйство (2014-2016)'!AW64</f>
        <v>80</v>
      </c>
      <c r="X219" s="26"/>
      <c r="Y219" s="27"/>
      <c r="Z219" s="26">
        <f>'[1]сельское хозяйство (2014-2016)'!BC64</f>
        <v>0</v>
      </c>
      <c r="AA219" s="26"/>
      <c r="AB219" s="27"/>
      <c r="AC219" s="26">
        <f>'[1]сельское хозяйство (2014-2016)'!BI64</f>
        <v>0</v>
      </c>
      <c r="AD219" s="26"/>
      <c r="AE219" s="27"/>
      <c r="AF219" s="41">
        <f t="shared" si="74"/>
        <v>1266</v>
      </c>
      <c r="AG219" s="42"/>
      <c r="AH219" s="43">
        <f t="shared" si="75"/>
        <v>1266</v>
      </c>
      <c r="AI219" s="39">
        <f>[1]сравнительный!I114</f>
        <v>1266</v>
      </c>
      <c r="AJ219" s="47">
        <f t="shared" si="76"/>
        <v>0</v>
      </c>
    </row>
    <row r="220" spans="1:36" s="3" customFormat="1" ht="15" x14ac:dyDescent="0.25">
      <c r="A220" s="54" t="s">
        <v>33</v>
      </c>
      <c r="B220" s="26">
        <f>'[1]сельское хозяйство (2014-2016)'!G65</f>
        <v>185</v>
      </c>
      <c r="C220" s="26"/>
      <c r="D220" s="27"/>
      <c r="E220" s="26">
        <f>'[1]сельское хозяйство (2014-2016)'!M65</f>
        <v>245</v>
      </c>
      <c r="F220" s="26"/>
      <c r="G220" s="27"/>
      <c r="H220" s="26">
        <f>'[1]сельское хозяйство (2014-2016)'!S65</f>
        <v>180</v>
      </c>
      <c r="I220" s="26"/>
      <c r="J220" s="27"/>
      <c r="K220" s="26">
        <f>'[1]сельское хозяйство (2014-2016)'!Y65</f>
        <v>320</v>
      </c>
      <c r="L220" s="26"/>
      <c r="M220" s="27"/>
      <c r="N220" s="26">
        <f>'[1]сельское хозяйство (2014-2016)'!AE65</f>
        <v>396</v>
      </c>
      <c r="O220" s="26"/>
      <c r="P220" s="27"/>
      <c r="Q220" s="26">
        <f>'[1]сельское хозяйство (2014-2016)'!AK65</f>
        <v>250</v>
      </c>
      <c r="R220" s="26"/>
      <c r="S220" s="27"/>
      <c r="T220" s="26">
        <f>'[1]сельское хозяйство (2014-2016)'!AQ65</f>
        <v>290</v>
      </c>
      <c r="U220" s="26"/>
      <c r="V220" s="27"/>
      <c r="W220" s="26">
        <f>'[1]сельское хозяйство (2014-2016)'!AW65</f>
        <v>450</v>
      </c>
      <c r="X220" s="26"/>
      <c r="Y220" s="27"/>
      <c r="Z220" s="26">
        <f>'[1]сельское хозяйство (2014-2016)'!BC65</f>
        <v>380</v>
      </c>
      <c r="AA220" s="26"/>
      <c r="AB220" s="27"/>
      <c r="AC220" s="26">
        <f>'[1]сельское хозяйство (2014-2016)'!BI65</f>
        <v>45</v>
      </c>
      <c r="AD220" s="26"/>
      <c r="AE220" s="27"/>
      <c r="AF220" s="41">
        <f t="shared" si="74"/>
        <v>2741</v>
      </c>
      <c r="AG220" s="42"/>
      <c r="AH220" s="43">
        <f t="shared" si="75"/>
        <v>2741</v>
      </c>
      <c r="AI220" s="39">
        <f>[1]сравнительный!I115</f>
        <v>2741</v>
      </c>
      <c r="AJ220" s="47">
        <f t="shared" si="76"/>
        <v>0</v>
      </c>
    </row>
    <row r="221" spans="1:36" s="3" customFormat="1" ht="15" x14ac:dyDescent="0.25">
      <c r="A221" s="49" t="s">
        <v>47</v>
      </c>
      <c r="B221" s="26">
        <f>'[1]сельское хозяйство (2014-2016)'!G66</f>
        <v>0</v>
      </c>
      <c r="C221" s="26"/>
      <c r="D221" s="27"/>
      <c r="E221" s="26">
        <f>'[1]сельское хозяйство (2014-2016)'!M66</f>
        <v>500</v>
      </c>
      <c r="F221" s="26"/>
      <c r="G221" s="27"/>
      <c r="H221" s="26">
        <f>'[1]сельское хозяйство (2014-2016)'!S66</f>
        <v>0</v>
      </c>
      <c r="I221" s="26"/>
      <c r="J221" s="27"/>
      <c r="K221" s="26">
        <f>'[1]сельское хозяйство (2014-2016)'!Y66</f>
        <v>0</v>
      </c>
      <c r="L221" s="26"/>
      <c r="M221" s="27"/>
      <c r="N221" s="26">
        <f>'[1]сельское хозяйство (2014-2016)'!AE66</f>
        <v>0</v>
      </c>
      <c r="O221" s="26"/>
      <c r="P221" s="27"/>
      <c r="Q221" s="26">
        <f>'[1]сельское хозяйство (2014-2016)'!AK66</f>
        <v>0</v>
      </c>
      <c r="R221" s="26"/>
      <c r="S221" s="27"/>
      <c r="T221" s="26">
        <f>'[1]сельское хозяйство (2014-2016)'!AQ66</f>
        <v>0</v>
      </c>
      <c r="U221" s="26"/>
      <c r="V221" s="27"/>
      <c r="W221" s="26">
        <f>'[1]сельское хозяйство (2014-2016)'!AW66</f>
        <v>15000</v>
      </c>
      <c r="X221" s="26"/>
      <c r="Y221" s="27"/>
      <c r="Z221" s="26">
        <f>'[1]сельское хозяйство (2014-2016)'!BC66</f>
        <v>0</v>
      </c>
      <c r="AA221" s="26"/>
      <c r="AB221" s="27"/>
      <c r="AC221" s="26">
        <f>'[1]сельское хозяйство (2014-2016)'!BI66</f>
        <v>0</v>
      </c>
      <c r="AD221" s="26"/>
      <c r="AE221" s="27"/>
      <c r="AF221" s="41">
        <f t="shared" si="74"/>
        <v>15500</v>
      </c>
      <c r="AG221" s="42"/>
      <c r="AH221" s="43">
        <f t="shared" si="75"/>
        <v>15500</v>
      </c>
      <c r="AI221" s="39">
        <f>[1]сравнительный!I116</f>
        <v>15500</v>
      </c>
      <c r="AJ221" s="47">
        <f t="shared" si="76"/>
        <v>0</v>
      </c>
    </row>
    <row r="222" spans="1:36" s="3" customFormat="1" ht="15" x14ac:dyDescent="0.25">
      <c r="A222" s="45" t="s">
        <v>24</v>
      </c>
      <c r="B222" s="26">
        <f>'[1]сельское хозяйство (2014-2016)'!G67</f>
        <v>0</v>
      </c>
      <c r="C222" s="26"/>
      <c r="D222" s="27"/>
      <c r="E222" s="26">
        <f>'[1]сельское хозяйство (2014-2016)'!M67</f>
        <v>0</v>
      </c>
      <c r="F222" s="26"/>
      <c r="G222" s="27"/>
      <c r="H222" s="26">
        <f>'[1]сельское хозяйство (2014-2016)'!S67</f>
        <v>0</v>
      </c>
      <c r="I222" s="26"/>
      <c r="J222" s="27"/>
      <c r="K222" s="26">
        <f>'[1]сельское хозяйство (2014-2016)'!Y67</f>
        <v>0</v>
      </c>
      <c r="L222" s="26"/>
      <c r="M222" s="27"/>
      <c r="N222" s="26">
        <f>'[1]сельское хозяйство (2014-2016)'!AE67</f>
        <v>0</v>
      </c>
      <c r="O222" s="26"/>
      <c r="P222" s="27"/>
      <c r="Q222" s="26">
        <f>'[1]сельское хозяйство (2014-2016)'!AK67</f>
        <v>0</v>
      </c>
      <c r="R222" s="26"/>
      <c r="S222" s="27"/>
      <c r="T222" s="26">
        <f>'[1]сельское хозяйство (2014-2016)'!AQ67</f>
        <v>0</v>
      </c>
      <c r="U222" s="26"/>
      <c r="V222" s="27"/>
      <c r="W222" s="26">
        <f>'[1]сельское хозяйство (2014-2016)'!AW67</f>
        <v>15000</v>
      </c>
      <c r="X222" s="26"/>
      <c r="Y222" s="27"/>
      <c r="Z222" s="26">
        <f>'[1]сельское хозяйство (2014-2016)'!BC67</f>
        <v>0</v>
      </c>
      <c r="AA222" s="26"/>
      <c r="AB222" s="27"/>
      <c r="AC222" s="26">
        <f>'[1]сельское хозяйство (2014-2016)'!BI67</f>
        <v>0</v>
      </c>
      <c r="AD222" s="26"/>
      <c r="AE222" s="27"/>
      <c r="AF222" s="41">
        <f t="shared" si="74"/>
        <v>15000</v>
      </c>
      <c r="AG222" s="42"/>
      <c r="AH222" s="43">
        <f t="shared" si="75"/>
        <v>15000</v>
      </c>
      <c r="AI222" s="39">
        <f>[1]сравнительный!I117</f>
        <v>15000</v>
      </c>
      <c r="AJ222" s="47">
        <f t="shared" si="76"/>
        <v>0</v>
      </c>
    </row>
    <row r="223" spans="1:36" s="3" customFormat="1" ht="30" x14ac:dyDescent="0.25">
      <c r="A223" s="45" t="s">
        <v>25</v>
      </c>
      <c r="B223" s="26">
        <f>'[1]сельское хозяйство (2014-2016)'!G68</f>
        <v>0</v>
      </c>
      <c r="C223" s="26"/>
      <c r="D223" s="27"/>
      <c r="E223" s="26">
        <f>'[1]сельское хозяйство (2014-2016)'!M68</f>
        <v>500</v>
      </c>
      <c r="F223" s="26"/>
      <c r="G223" s="27"/>
      <c r="H223" s="26">
        <f>'[1]сельское хозяйство (2014-2016)'!S68</f>
        <v>0</v>
      </c>
      <c r="I223" s="26"/>
      <c r="J223" s="27"/>
      <c r="K223" s="26">
        <f>'[1]сельское хозяйство (2014-2016)'!Y68</f>
        <v>0</v>
      </c>
      <c r="L223" s="26"/>
      <c r="M223" s="27"/>
      <c r="N223" s="26">
        <f>'[1]сельское хозяйство (2014-2016)'!AE68</f>
        <v>0</v>
      </c>
      <c r="O223" s="26"/>
      <c r="P223" s="27"/>
      <c r="Q223" s="26">
        <f>'[1]сельское хозяйство (2014-2016)'!AK68</f>
        <v>0</v>
      </c>
      <c r="R223" s="26"/>
      <c r="S223" s="27"/>
      <c r="T223" s="26">
        <f>'[1]сельское хозяйство (2014-2016)'!AQ68</f>
        <v>0</v>
      </c>
      <c r="U223" s="26"/>
      <c r="V223" s="27"/>
      <c r="W223" s="26">
        <f>'[1]сельское хозяйство (2014-2016)'!AW68</f>
        <v>0</v>
      </c>
      <c r="X223" s="26"/>
      <c r="Y223" s="27"/>
      <c r="Z223" s="26">
        <f>'[1]сельское хозяйство (2014-2016)'!BC68</f>
        <v>0</v>
      </c>
      <c r="AA223" s="26"/>
      <c r="AB223" s="27"/>
      <c r="AC223" s="26">
        <f>'[1]сельское хозяйство (2014-2016)'!BI68</f>
        <v>0</v>
      </c>
      <c r="AD223" s="26"/>
      <c r="AE223" s="27"/>
      <c r="AF223" s="41">
        <f t="shared" si="74"/>
        <v>500</v>
      </c>
      <c r="AG223" s="42"/>
      <c r="AH223" s="43">
        <f t="shared" si="75"/>
        <v>500</v>
      </c>
      <c r="AI223" s="39">
        <f>[1]сравнительный!I118</f>
        <v>500</v>
      </c>
      <c r="AJ223" s="47">
        <f t="shared" si="76"/>
        <v>0</v>
      </c>
    </row>
    <row r="224" spans="1:36" s="3" customFormat="1" ht="15" x14ac:dyDescent="0.25">
      <c r="A224" s="45" t="s">
        <v>33</v>
      </c>
      <c r="B224" s="26">
        <f>'[1]сельское хозяйство (2014-2016)'!G69</f>
        <v>0</v>
      </c>
      <c r="C224" s="26"/>
      <c r="D224" s="27"/>
      <c r="E224" s="26">
        <f>'[1]сельское хозяйство (2014-2016)'!M69</f>
        <v>0</v>
      </c>
      <c r="F224" s="26"/>
      <c r="G224" s="27"/>
      <c r="H224" s="26">
        <f>'[1]сельское хозяйство (2014-2016)'!S69</f>
        <v>0</v>
      </c>
      <c r="I224" s="26"/>
      <c r="J224" s="27"/>
      <c r="K224" s="26">
        <f>'[1]сельское хозяйство (2014-2016)'!Y69</f>
        <v>0</v>
      </c>
      <c r="L224" s="26"/>
      <c r="M224" s="27"/>
      <c r="N224" s="26">
        <f>'[1]сельское хозяйство (2014-2016)'!AE69</f>
        <v>0</v>
      </c>
      <c r="O224" s="26"/>
      <c r="P224" s="27"/>
      <c r="Q224" s="26">
        <f>'[1]сельское хозяйство (2014-2016)'!AK69</f>
        <v>0</v>
      </c>
      <c r="R224" s="26"/>
      <c r="S224" s="27"/>
      <c r="T224" s="26">
        <f>'[1]сельское хозяйство (2014-2016)'!AQ69</f>
        <v>0</v>
      </c>
      <c r="U224" s="26"/>
      <c r="V224" s="27"/>
      <c r="W224" s="26">
        <f>'[1]сельское хозяйство (2014-2016)'!AW69</f>
        <v>0</v>
      </c>
      <c r="X224" s="26"/>
      <c r="Y224" s="27"/>
      <c r="Z224" s="26">
        <f>'[1]сельское хозяйство (2014-2016)'!BC69</f>
        <v>0</v>
      </c>
      <c r="AA224" s="26"/>
      <c r="AB224" s="27"/>
      <c r="AC224" s="26">
        <f>'[1]сельское хозяйство (2014-2016)'!BI69</f>
        <v>0</v>
      </c>
      <c r="AD224" s="26"/>
      <c r="AE224" s="27"/>
      <c r="AF224" s="41">
        <f t="shared" si="74"/>
        <v>0</v>
      </c>
      <c r="AG224" s="42"/>
      <c r="AH224" s="43">
        <f t="shared" si="75"/>
        <v>0</v>
      </c>
      <c r="AI224" s="39">
        <f>[1]сравнительный!I119</f>
        <v>0</v>
      </c>
      <c r="AJ224" s="47">
        <f t="shared" si="76"/>
        <v>0</v>
      </c>
    </row>
    <row r="225" spans="1:41" s="3" customFormat="1" ht="15" x14ac:dyDescent="0.25">
      <c r="A225" s="49" t="s">
        <v>48</v>
      </c>
      <c r="B225" s="26">
        <f>'[1]сельское хозяйство (2014-2016)'!G70</f>
        <v>197</v>
      </c>
      <c r="C225" s="26"/>
      <c r="D225" s="27"/>
      <c r="E225" s="26">
        <f>'[1]сельское хозяйство (2014-2016)'!M70</f>
        <v>289</v>
      </c>
      <c r="F225" s="26"/>
      <c r="G225" s="27"/>
      <c r="H225" s="26">
        <f>'[1]сельское хозяйство (2014-2016)'!S70</f>
        <v>216</v>
      </c>
      <c r="I225" s="26"/>
      <c r="J225" s="27"/>
      <c r="K225" s="26">
        <f>'[1]сельское хозяйство (2014-2016)'!Y70</f>
        <v>347</v>
      </c>
      <c r="L225" s="26"/>
      <c r="M225" s="27"/>
      <c r="N225" s="26">
        <f>'[1]сельское хозяйство (2014-2016)'!AE70</f>
        <v>349</v>
      </c>
      <c r="O225" s="26"/>
      <c r="P225" s="27"/>
      <c r="Q225" s="26">
        <f>'[1]сельское хозяйство (2014-2016)'!AK70</f>
        <v>189</v>
      </c>
      <c r="R225" s="26"/>
      <c r="S225" s="27"/>
      <c r="T225" s="26">
        <f>'[1]сельское хозяйство (2014-2016)'!AQ70</f>
        <v>289</v>
      </c>
      <c r="U225" s="26"/>
      <c r="V225" s="27"/>
      <c r="W225" s="26">
        <f>'[1]сельское хозяйство (2014-2016)'!AW70</f>
        <v>477</v>
      </c>
      <c r="X225" s="26"/>
      <c r="Y225" s="27"/>
      <c r="Z225" s="26">
        <f>'[1]сельское хозяйство (2014-2016)'!BC70</f>
        <v>219</v>
      </c>
      <c r="AA225" s="26"/>
      <c r="AB225" s="27"/>
      <c r="AC225" s="26">
        <f>'[1]сельское хозяйство (2014-2016)'!BI70</f>
        <v>218</v>
      </c>
      <c r="AD225" s="26"/>
      <c r="AE225" s="27"/>
      <c r="AF225" s="41">
        <f t="shared" si="74"/>
        <v>2790</v>
      </c>
      <c r="AG225" s="42"/>
      <c r="AH225" s="43">
        <f t="shared" si="75"/>
        <v>2790</v>
      </c>
      <c r="AI225" s="39">
        <f>[1]сравнительный!I120</f>
        <v>2790</v>
      </c>
      <c r="AJ225" s="47">
        <f t="shared" si="76"/>
        <v>0</v>
      </c>
    </row>
    <row r="226" spans="1:41" s="3" customFormat="1" ht="15" x14ac:dyDescent="0.25">
      <c r="A226" s="49" t="s">
        <v>49</v>
      </c>
      <c r="B226" s="26">
        <f>'[1]сельское хозяйство (2014-2016)'!G71</f>
        <v>77</v>
      </c>
      <c r="C226" s="26"/>
      <c r="D226" s="27"/>
      <c r="E226" s="26">
        <f>'[1]сельское хозяйство (2014-2016)'!M71</f>
        <v>40.200000000000003</v>
      </c>
      <c r="F226" s="26"/>
      <c r="G226" s="27"/>
      <c r="H226" s="26">
        <f>'[1]сельское хозяйство (2014-2016)'!S71</f>
        <v>54.7</v>
      </c>
      <c r="I226" s="26"/>
      <c r="J226" s="27"/>
      <c r="K226" s="26">
        <f>'[1]сельское хозяйство (2014-2016)'!Y71</f>
        <v>62.3</v>
      </c>
      <c r="L226" s="26"/>
      <c r="M226" s="27"/>
      <c r="N226" s="26">
        <f>'[1]сельское хозяйство (2014-2016)'!AE71</f>
        <v>26.2</v>
      </c>
      <c r="O226" s="26"/>
      <c r="P226" s="27"/>
      <c r="Q226" s="26">
        <f>'[1]сельское хозяйство (2014-2016)'!AK71</f>
        <v>28.2</v>
      </c>
      <c r="R226" s="26"/>
      <c r="S226" s="27"/>
      <c r="T226" s="26">
        <f>'[1]сельское хозяйство (2014-2016)'!AQ71</f>
        <v>21.1</v>
      </c>
      <c r="U226" s="26"/>
      <c r="V226" s="27"/>
      <c r="W226" s="26">
        <f>'[1]сельское хозяйство (2014-2016)'!AW71</f>
        <v>37.299999999999997</v>
      </c>
      <c r="X226" s="26"/>
      <c r="Y226" s="27"/>
      <c r="Z226" s="26">
        <f>'[1]сельское хозяйство (2014-2016)'!BC71</f>
        <v>18.3</v>
      </c>
      <c r="AA226" s="26"/>
      <c r="AB226" s="27"/>
      <c r="AC226" s="26">
        <f>'[1]сельское хозяйство (2014-2016)'!BI71</f>
        <v>19.7</v>
      </c>
      <c r="AD226" s="26"/>
      <c r="AE226" s="27"/>
      <c r="AF226" s="41">
        <f t="shared" si="74"/>
        <v>385</v>
      </c>
      <c r="AG226" s="42"/>
      <c r="AH226" s="43">
        <f t="shared" si="75"/>
        <v>385</v>
      </c>
      <c r="AI226" s="39">
        <f>[1]сравнительный!I121</f>
        <v>385</v>
      </c>
      <c r="AJ226" s="47">
        <f t="shared" si="76"/>
        <v>0</v>
      </c>
    </row>
    <row r="227" spans="1:41" s="3" customFormat="1" ht="15" x14ac:dyDescent="0.25">
      <c r="B227" s="2"/>
      <c r="D227" s="4"/>
      <c r="E227" s="2"/>
      <c r="G227" s="4"/>
      <c r="H227" s="2"/>
      <c r="J227" s="4"/>
      <c r="K227" s="2"/>
      <c r="M227" s="4"/>
      <c r="N227" s="2"/>
      <c r="P227" s="4"/>
      <c r="Q227" s="26"/>
      <c r="S227" s="4"/>
      <c r="T227" s="2"/>
      <c r="V227" s="4"/>
      <c r="W227" s="2"/>
      <c r="Y227" s="4"/>
      <c r="Z227" s="2"/>
      <c r="AB227" s="4"/>
      <c r="AC227" s="2"/>
      <c r="AE227" s="4"/>
      <c r="AF227" s="5"/>
      <c r="AG227" s="6"/>
      <c r="AH227" s="5"/>
      <c r="AI227" s="5"/>
      <c r="AJ227" s="7"/>
    </row>
    <row r="228" spans="1:41" s="3" customFormat="1" x14ac:dyDescent="0.2">
      <c r="B228" s="2"/>
      <c r="D228" s="4"/>
      <c r="E228" s="2"/>
      <c r="G228" s="4"/>
      <c r="H228" s="2"/>
      <c r="J228" s="4"/>
      <c r="K228" s="2"/>
      <c r="M228" s="4"/>
      <c r="N228" s="2"/>
      <c r="P228" s="4"/>
      <c r="Q228" s="2"/>
      <c r="S228" s="4"/>
      <c r="T228" s="2"/>
      <c r="V228" s="4"/>
      <c r="W228" s="2"/>
      <c r="Y228" s="4"/>
      <c r="Z228" s="2"/>
      <c r="AB228" s="4"/>
      <c r="AC228" s="2"/>
      <c r="AE228" s="4"/>
      <c r="AF228" s="5"/>
      <c r="AG228" s="6"/>
      <c r="AH228" s="5"/>
      <c r="AI228" s="5"/>
      <c r="AJ228" s="7"/>
    </row>
    <row r="229" spans="1:41" s="3" customFormat="1" x14ac:dyDescent="0.2">
      <c r="B229" s="2"/>
      <c r="D229" s="4"/>
      <c r="E229" s="2"/>
      <c r="G229" s="4"/>
      <c r="H229" s="2"/>
      <c r="J229" s="4"/>
      <c r="K229" s="2"/>
      <c r="M229" s="4"/>
      <c r="N229" s="2"/>
      <c r="P229" s="4"/>
      <c r="Q229" s="2"/>
      <c r="S229" s="4"/>
      <c r="T229" s="2"/>
      <c r="V229" s="4"/>
      <c r="W229" s="2"/>
      <c r="Y229" s="4"/>
      <c r="Z229" s="2"/>
      <c r="AB229" s="4"/>
      <c r="AC229" s="2"/>
      <c r="AE229" s="4"/>
      <c r="AF229" s="5"/>
      <c r="AG229" s="6"/>
      <c r="AH229" s="5"/>
      <c r="AI229" s="5"/>
      <c r="AJ229" s="7"/>
    </row>
    <row r="230" spans="1:41" s="3" customFormat="1" x14ac:dyDescent="0.2">
      <c r="B230" s="2"/>
      <c r="D230" s="4"/>
      <c r="E230" s="2"/>
      <c r="G230" s="4"/>
      <c r="H230" s="2"/>
      <c r="J230" s="4"/>
      <c r="K230" s="2"/>
      <c r="M230" s="4"/>
      <c r="N230" s="2"/>
      <c r="P230" s="4"/>
      <c r="Q230" s="2"/>
      <c r="S230" s="4"/>
      <c r="T230" s="2"/>
      <c r="V230" s="4"/>
      <c r="W230" s="2"/>
      <c r="Y230" s="4"/>
      <c r="Z230" s="2"/>
      <c r="AB230" s="4"/>
      <c r="AC230" s="2"/>
      <c r="AE230" s="4"/>
      <c r="AF230" s="5"/>
      <c r="AG230" s="6"/>
      <c r="AH230" s="5"/>
      <c r="AI230" s="5"/>
      <c r="AJ230" s="7"/>
    </row>
    <row r="231" spans="1:41" s="3" customFormat="1" x14ac:dyDescent="0.2">
      <c r="A231" s="3">
        <v>2014</v>
      </c>
      <c r="B231" s="2"/>
      <c r="D231" s="71">
        <f>D8</f>
        <v>13.22</v>
      </c>
      <c r="E231" s="71"/>
      <c r="F231" s="71"/>
      <c r="G231" s="71">
        <f>G8</f>
        <v>13.380491169977924</v>
      </c>
      <c r="H231" s="71"/>
      <c r="I231" s="71"/>
      <c r="J231" s="71">
        <f>J8</f>
        <v>12.801060606060606</v>
      </c>
      <c r="K231" s="71"/>
      <c r="L231" s="71"/>
      <c r="M231" s="71">
        <f>M8</f>
        <v>12.926106837606838</v>
      </c>
      <c r="N231" s="71"/>
      <c r="O231" s="71"/>
      <c r="P231" s="71">
        <f>P8</f>
        <v>13.012028985507248</v>
      </c>
      <c r="Q231" s="71"/>
      <c r="R231" s="71"/>
      <c r="S231" s="71">
        <f>S8</f>
        <v>12.767738095238098</v>
      </c>
      <c r="T231" s="71"/>
      <c r="U231" s="71"/>
      <c r="V231" s="71">
        <f>V8</f>
        <v>12.153148148148148</v>
      </c>
      <c r="W231" s="71"/>
      <c r="X231" s="71"/>
      <c r="Y231" s="71">
        <f>Y8</f>
        <v>12.577500000000001</v>
      </c>
      <c r="Z231" s="71"/>
      <c r="AA231" s="71"/>
      <c r="AB231" s="71">
        <f>AB8</f>
        <v>13.346149789029536</v>
      </c>
      <c r="AC231" s="71"/>
      <c r="AD231" s="71"/>
      <c r="AE231" s="71">
        <f>AE8</f>
        <v>12.060364583333333</v>
      </c>
      <c r="AF231" s="71"/>
      <c r="AG231" s="71">
        <f>AG8</f>
        <v>12.934194341943419</v>
      </c>
      <c r="AH231" s="5"/>
      <c r="AI231" s="5"/>
      <c r="AJ231" s="7"/>
    </row>
    <row r="232" spans="1:41" s="3" customFormat="1" x14ac:dyDescent="0.2">
      <c r="A232" s="3">
        <v>2015</v>
      </c>
      <c r="B232" s="2"/>
      <c r="D232" s="71">
        <f>D82</f>
        <v>15.040410958904111</v>
      </c>
      <c r="E232" s="71"/>
      <c r="F232" s="71"/>
      <c r="G232" s="71">
        <f>G82</f>
        <v>14.984023178807947</v>
      </c>
      <c r="H232" s="71"/>
      <c r="I232" s="71"/>
      <c r="J232" s="71">
        <f>J82</f>
        <v>13.453589743589742</v>
      </c>
      <c r="K232" s="71"/>
      <c r="L232" s="71"/>
      <c r="M232" s="71">
        <f>M82</f>
        <v>14.528451178451178</v>
      </c>
      <c r="N232" s="71"/>
      <c r="O232" s="71"/>
      <c r="P232" s="71">
        <f>P82</f>
        <v>15.340192539109507</v>
      </c>
      <c r="Q232" s="71"/>
      <c r="R232" s="71"/>
      <c r="S232" s="71">
        <f>S82</f>
        <v>14.714141414141414</v>
      </c>
      <c r="T232" s="71"/>
      <c r="U232" s="71"/>
      <c r="V232" s="71">
        <f>V82</f>
        <v>14.406340579710145</v>
      </c>
      <c r="W232" s="71"/>
      <c r="X232" s="71"/>
      <c r="Y232" s="71">
        <f>Y82</f>
        <v>14.809049255441009</v>
      </c>
      <c r="Z232" s="71"/>
      <c r="AA232" s="71"/>
      <c r="AB232" s="71">
        <f>AB82</f>
        <v>14.867291666666667</v>
      </c>
      <c r="AC232" s="71"/>
      <c r="AD232" s="71"/>
      <c r="AE232" s="71">
        <f>AE82</f>
        <v>14.739814814814812</v>
      </c>
      <c r="AF232" s="71"/>
      <c r="AG232" s="71">
        <f>AG82</f>
        <v>14.725042301184432</v>
      </c>
      <c r="AH232" s="5"/>
      <c r="AI232" s="5"/>
      <c r="AJ232" s="7"/>
    </row>
    <row r="233" spans="1:41" s="3" customFormat="1" x14ac:dyDescent="0.2">
      <c r="A233" s="3">
        <v>2016</v>
      </c>
      <c r="B233" s="2"/>
      <c r="D233" s="71">
        <f>D156</f>
        <v>16.218264840182648</v>
      </c>
      <c r="E233" s="71"/>
      <c r="F233" s="71"/>
      <c r="G233" s="71">
        <f>G156</f>
        <v>15.724312431243124</v>
      </c>
      <c r="H233" s="71"/>
      <c r="I233" s="71"/>
      <c r="J233" s="71">
        <f>J156</f>
        <v>12.336444444444446</v>
      </c>
      <c r="K233" s="71"/>
      <c r="L233" s="71"/>
      <c r="M233" s="71">
        <f>M156</f>
        <v>15.392333333333333</v>
      </c>
      <c r="N233" s="71"/>
      <c r="O233" s="71"/>
      <c r="P233" s="71">
        <f>P156</f>
        <v>16.372781774580339</v>
      </c>
      <c r="Q233" s="71"/>
      <c r="R233" s="71"/>
      <c r="S233" s="71">
        <f>S156</f>
        <v>15.410526315789474</v>
      </c>
      <c r="T233" s="71"/>
      <c r="U233" s="71"/>
      <c r="V233" s="71">
        <f>V156</f>
        <v>15.537681159420288</v>
      </c>
      <c r="W233" s="71"/>
      <c r="X233" s="71"/>
      <c r="Y233" s="71">
        <f>Y156</f>
        <v>15.702397260273974</v>
      </c>
      <c r="Z233" s="71"/>
      <c r="AA233" s="71"/>
      <c r="AB233" s="71">
        <f>AB156</f>
        <v>15.471810699588476</v>
      </c>
      <c r="AC233" s="71"/>
      <c r="AD233" s="71"/>
      <c r="AE233" s="71">
        <f>AE156</f>
        <v>15.18760162601626</v>
      </c>
      <c r="AF233" s="71"/>
      <c r="AG233" s="71">
        <f>AG156</f>
        <v>15.355745286374955</v>
      </c>
      <c r="AH233" s="5"/>
      <c r="AI233" s="5"/>
      <c r="AJ233" s="7"/>
    </row>
    <row r="234" spans="1:41" s="3" customFormat="1" x14ac:dyDescent="0.2">
      <c r="B234" s="2"/>
      <c r="D234" s="4"/>
      <c r="E234" s="2"/>
      <c r="G234" s="4"/>
      <c r="H234" s="2"/>
      <c r="J234" s="4"/>
      <c r="K234" s="2"/>
      <c r="M234" s="4"/>
      <c r="N234" s="2"/>
      <c r="P234" s="4"/>
      <c r="Q234" s="2"/>
      <c r="S234" s="4"/>
      <c r="T234" s="2"/>
      <c r="V234" s="4"/>
      <c r="W234" s="2"/>
      <c r="Y234" s="4"/>
      <c r="Z234" s="2"/>
      <c r="AB234" s="4"/>
      <c r="AC234" s="2"/>
      <c r="AE234" s="4"/>
      <c r="AF234" s="5"/>
      <c r="AG234" s="6"/>
      <c r="AH234" s="5"/>
      <c r="AI234" s="5"/>
      <c r="AJ234" s="7"/>
    </row>
    <row r="235" spans="1:41" s="3" customFormat="1" x14ac:dyDescent="0.2">
      <c r="A235" s="3">
        <v>2014</v>
      </c>
      <c r="B235" s="72">
        <f>B7</f>
        <v>1.46</v>
      </c>
      <c r="C235" s="2"/>
      <c r="D235" s="2"/>
      <c r="E235" s="72">
        <f>E7</f>
        <v>3.02</v>
      </c>
      <c r="F235" s="2"/>
      <c r="G235" s="2"/>
      <c r="H235" s="72">
        <f>H7</f>
        <v>1.1000000000000001</v>
      </c>
      <c r="I235" s="2"/>
      <c r="J235" s="2"/>
      <c r="K235" s="72">
        <f>K7</f>
        <v>1.95</v>
      </c>
      <c r="L235" s="2"/>
      <c r="M235" s="2"/>
      <c r="N235" s="72">
        <f>N7</f>
        <v>1.38</v>
      </c>
      <c r="O235" s="2"/>
      <c r="P235" s="2"/>
      <c r="Q235" s="72">
        <f>Q7</f>
        <v>0.7</v>
      </c>
      <c r="R235" s="2"/>
      <c r="S235" s="2"/>
      <c r="T235" s="72">
        <f>T7</f>
        <v>0.9</v>
      </c>
      <c r="U235" s="2"/>
      <c r="V235" s="2"/>
      <c r="W235" s="72">
        <f>W7</f>
        <v>1.45</v>
      </c>
      <c r="X235" s="2"/>
      <c r="Y235" s="2"/>
      <c r="Z235" s="73">
        <f>Z7</f>
        <v>0.79</v>
      </c>
      <c r="AA235" s="2"/>
      <c r="AB235" s="2"/>
      <c r="AC235" s="72">
        <f>AC7</f>
        <v>0.8</v>
      </c>
      <c r="AD235" s="2"/>
      <c r="AE235" s="2"/>
      <c r="AF235" s="2">
        <f>AF7</f>
        <v>13.55</v>
      </c>
      <c r="AG235" s="2"/>
      <c r="AH235" s="2"/>
      <c r="AI235" s="2"/>
      <c r="AJ235" s="7"/>
    </row>
    <row r="236" spans="1:41" x14ac:dyDescent="0.2">
      <c r="A236" s="3">
        <v>2015</v>
      </c>
      <c r="B236" s="72">
        <f>B81</f>
        <v>1.46</v>
      </c>
      <c r="C236" s="2"/>
      <c r="D236" s="2"/>
      <c r="E236" s="74">
        <f>E81</f>
        <v>3.02</v>
      </c>
      <c r="F236" s="2"/>
      <c r="G236" s="2"/>
      <c r="H236" s="72">
        <f>H81</f>
        <v>1.3</v>
      </c>
      <c r="I236" s="2"/>
      <c r="J236" s="2"/>
      <c r="K236" s="72">
        <f>K81</f>
        <v>1.98</v>
      </c>
      <c r="L236" s="2"/>
      <c r="M236" s="2"/>
      <c r="N236" s="72">
        <f>N81</f>
        <v>1.385</v>
      </c>
      <c r="O236" s="2"/>
      <c r="P236" s="2"/>
      <c r="Q236" s="72">
        <f>Q81</f>
        <v>0.66</v>
      </c>
      <c r="R236" s="2"/>
      <c r="S236" s="2"/>
      <c r="T236" s="72">
        <f>T81</f>
        <v>0.92</v>
      </c>
      <c r="U236" s="2"/>
      <c r="V236" s="2"/>
      <c r="W236" s="72">
        <f>W81</f>
        <v>1.4550000000000001</v>
      </c>
      <c r="X236" s="2"/>
      <c r="Y236" s="2"/>
      <c r="Z236" s="73">
        <f>Z81</f>
        <v>0.8</v>
      </c>
      <c r="AA236" s="2"/>
      <c r="AB236" s="2"/>
      <c r="AC236" s="72">
        <f>AC81</f>
        <v>0.81</v>
      </c>
      <c r="AD236" s="2"/>
      <c r="AE236" s="2"/>
      <c r="AF236" s="2">
        <f>AF81</f>
        <v>13.790000000000001</v>
      </c>
      <c r="AG236" s="2"/>
      <c r="AH236" s="2"/>
      <c r="AK236" s="3"/>
      <c r="AL236" s="3"/>
      <c r="AM236" s="3"/>
      <c r="AN236" s="3"/>
      <c r="AO236" s="3"/>
    </row>
    <row r="237" spans="1:41" x14ac:dyDescent="0.2">
      <c r="A237" s="3">
        <v>2016</v>
      </c>
      <c r="B237" s="72">
        <f>B155</f>
        <v>1.46</v>
      </c>
      <c r="C237" s="2"/>
      <c r="D237" s="2"/>
      <c r="E237" s="72">
        <f>E155</f>
        <v>3.03</v>
      </c>
      <c r="F237" s="2"/>
      <c r="G237" s="2"/>
      <c r="H237" s="72">
        <f>H155</f>
        <v>1.5</v>
      </c>
      <c r="I237" s="2"/>
      <c r="J237" s="2"/>
      <c r="K237" s="72">
        <f>K155</f>
        <v>2</v>
      </c>
      <c r="L237" s="2"/>
      <c r="M237" s="2"/>
      <c r="N237" s="72">
        <f>N155</f>
        <v>1.39</v>
      </c>
      <c r="O237" s="2"/>
      <c r="P237" s="2"/>
      <c r="Q237" s="72">
        <f>Q155</f>
        <v>0.66500000000000004</v>
      </c>
      <c r="R237" s="2"/>
      <c r="S237" s="2"/>
      <c r="T237" s="72">
        <f>T155</f>
        <v>0.92</v>
      </c>
      <c r="U237" s="2"/>
      <c r="V237" s="2"/>
      <c r="W237" s="72">
        <f>W155</f>
        <v>1.46</v>
      </c>
      <c r="X237" s="2"/>
      <c r="Y237" s="2"/>
      <c r="Z237" s="73">
        <f>Z155</f>
        <v>0.81</v>
      </c>
      <c r="AA237" s="2"/>
      <c r="AB237" s="2"/>
      <c r="AC237" s="72">
        <f>AC155</f>
        <v>0.82</v>
      </c>
      <c r="AD237" s="2"/>
      <c r="AE237" s="2"/>
      <c r="AF237" s="75">
        <f>AF155</f>
        <v>14.055000000000001</v>
      </c>
      <c r="AG237" s="2"/>
      <c r="AK237" s="3"/>
      <c r="AL237" s="3"/>
      <c r="AM237" s="3"/>
      <c r="AN237" s="3"/>
      <c r="AO237" s="3"/>
    </row>
    <row r="238" spans="1:41" x14ac:dyDescent="0.2">
      <c r="A238" s="3"/>
      <c r="AK238" s="3"/>
      <c r="AL238" s="3"/>
      <c r="AM238" s="3"/>
      <c r="AN238" s="3"/>
      <c r="AO238" s="3"/>
    </row>
    <row r="239" spans="1:41" x14ac:dyDescent="0.2">
      <c r="A239" s="3"/>
      <c r="AK239" s="3"/>
      <c r="AL239" s="3"/>
      <c r="AM239" s="3"/>
      <c r="AN239" s="3"/>
      <c r="AO239" s="3"/>
    </row>
    <row r="240" spans="1:41" x14ac:dyDescent="0.2">
      <c r="A240" s="3"/>
      <c r="AK240" s="3"/>
      <c r="AL240" s="3"/>
      <c r="AM240" s="3"/>
      <c r="AN240" s="3"/>
      <c r="AO240" s="3"/>
    </row>
  </sheetData>
  <sheetProtection selectLockedCells="1" selectUnlockedCells="1"/>
  <mergeCells count="38">
    <mergeCell ref="A1:AF1"/>
    <mergeCell ref="B2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G4:AG5"/>
    <mergeCell ref="AH4:AH5"/>
    <mergeCell ref="AI4:AI5"/>
    <mergeCell ref="AJ4:AJ5"/>
    <mergeCell ref="AA4:AA5"/>
    <mergeCell ref="AB4:AB5"/>
    <mergeCell ref="AC4:AC5"/>
    <mergeCell ref="AD4:AD5"/>
    <mergeCell ref="AE4:AE5"/>
    <mergeCell ref="AF4:AF5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2"/>
  <sheetViews>
    <sheetView topLeftCell="AS1" workbookViewId="0">
      <selection activeCell="E13" sqref="E13"/>
    </sheetView>
  </sheetViews>
  <sheetFormatPr defaultRowHeight="12.75" x14ac:dyDescent="0.2"/>
  <cols>
    <col min="1" max="1" width="48" style="3" customWidth="1"/>
    <col min="2" max="2" width="9.28515625" style="76" customWidth="1"/>
    <col min="3" max="4" width="9" style="77" customWidth="1"/>
    <col min="5" max="6" width="9.28515625" style="78" customWidth="1"/>
    <col min="7" max="7" width="9.85546875" style="78" customWidth="1"/>
    <col min="8" max="8" width="9.85546875" style="76" customWidth="1"/>
    <col min="9" max="10" width="9.85546875" style="77" customWidth="1"/>
    <col min="11" max="12" width="9.85546875" style="78" customWidth="1"/>
    <col min="13" max="13" width="9.5703125" style="78" customWidth="1"/>
    <col min="14" max="14" width="9.5703125" style="76" customWidth="1"/>
    <col min="15" max="16" width="9.5703125" style="77" customWidth="1"/>
    <col min="17" max="18" width="9.5703125" style="78" customWidth="1"/>
    <col min="19" max="19" width="9.42578125" style="78" customWidth="1"/>
    <col min="20" max="20" width="9.42578125" style="76" customWidth="1"/>
    <col min="21" max="22" width="9.42578125" style="77" customWidth="1"/>
    <col min="23" max="24" width="9.42578125" style="78" customWidth="1"/>
    <col min="25" max="25" width="9.85546875" style="78" customWidth="1"/>
    <col min="26" max="26" width="9.85546875" style="76" customWidth="1"/>
    <col min="27" max="28" width="9.85546875" style="77" customWidth="1"/>
    <col min="29" max="30" width="9.85546875" style="78" customWidth="1"/>
    <col min="31" max="31" width="9.42578125" style="78" customWidth="1"/>
    <col min="32" max="32" width="9.42578125" style="76" customWidth="1"/>
    <col min="33" max="34" width="9.42578125" style="77" customWidth="1"/>
    <col min="35" max="36" width="9.42578125" style="78" customWidth="1"/>
    <col min="37" max="37" width="9.5703125" style="78" customWidth="1"/>
    <col min="38" max="38" width="9.5703125" style="76" customWidth="1"/>
    <col min="39" max="40" width="9.5703125" style="77" customWidth="1"/>
    <col min="41" max="42" width="9.5703125" style="78" customWidth="1"/>
    <col min="43" max="43" width="11" style="78" customWidth="1"/>
    <col min="44" max="44" width="11" style="76" customWidth="1"/>
    <col min="45" max="46" width="11" style="77" customWidth="1"/>
    <col min="47" max="49" width="11.5703125" style="78" customWidth="1"/>
    <col min="50" max="50" width="11.5703125" style="76" customWidth="1"/>
    <col min="51" max="52" width="11.5703125" style="77" customWidth="1"/>
    <col min="53" max="54" width="11.5703125" style="78" customWidth="1"/>
    <col min="55" max="55" width="9.5703125" style="78" customWidth="1"/>
    <col min="56" max="56" width="9.5703125" style="76" customWidth="1"/>
    <col min="57" max="58" width="9.5703125" style="77" customWidth="1"/>
    <col min="59" max="60" width="9.5703125" style="78" customWidth="1"/>
    <col min="61" max="61" width="8.7109375" style="78" customWidth="1"/>
    <col min="62" max="64" width="8.7109375" style="79" customWidth="1"/>
    <col min="65" max="66" width="8.7109375" style="78" customWidth="1"/>
    <col min="67" max="67" width="10.7109375" style="80" customWidth="1"/>
    <col min="68" max="70" width="9.140625" style="81"/>
    <col min="71" max="16384" width="9.140625" style="3"/>
  </cols>
  <sheetData>
    <row r="1" spans="1:70" ht="15.75" x14ac:dyDescent="0.25">
      <c r="A1" s="297" t="s">
        <v>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</row>
    <row r="2" spans="1:70" ht="33" customHeight="1" x14ac:dyDescent="0.2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</row>
    <row r="3" spans="1:70" s="2" customFormat="1" ht="12.75" customHeight="1" x14ac:dyDescent="0.2">
      <c r="A3" s="299" t="s">
        <v>11</v>
      </c>
      <c r="B3" s="291" t="s">
        <v>0</v>
      </c>
      <c r="C3" s="291"/>
      <c r="D3" s="291"/>
      <c r="E3" s="291"/>
      <c r="F3" s="291"/>
      <c r="G3" s="291"/>
      <c r="H3" s="291" t="s">
        <v>1</v>
      </c>
      <c r="I3" s="291"/>
      <c r="J3" s="291"/>
      <c r="K3" s="291"/>
      <c r="L3" s="291"/>
      <c r="M3" s="291"/>
      <c r="N3" s="291" t="s">
        <v>2</v>
      </c>
      <c r="O3" s="291"/>
      <c r="P3" s="291"/>
      <c r="Q3" s="291"/>
      <c r="R3" s="291"/>
      <c r="S3" s="291"/>
      <c r="T3" s="291" t="s">
        <v>3</v>
      </c>
      <c r="U3" s="291"/>
      <c r="V3" s="291"/>
      <c r="W3" s="291"/>
      <c r="X3" s="291"/>
      <c r="Y3" s="291"/>
      <c r="Z3" s="291" t="s">
        <v>4</v>
      </c>
      <c r="AA3" s="291"/>
      <c r="AB3" s="291"/>
      <c r="AC3" s="291"/>
      <c r="AD3" s="291"/>
      <c r="AE3" s="291"/>
      <c r="AF3" s="291" t="s">
        <v>5</v>
      </c>
      <c r="AG3" s="291"/>
      <c r="AH3" s="291"/>
      <c r="AI3" s="291"/>
      <c r="AJ3" s="291"/>
      <c r="AK3" s="291"/>
      <c r="AL3" s="291" t="s">
        <v>6</v>
      </c>
      <c r="AM3" s="291"/>
      <c r="AN3" s="291"/>
      <c r="AO3" s="291"/>
      <c r="AP3" s="291"/>
      <c r="AQ3" s="291"/>
      <c r="AR3" s="291" t="s">
        <v>14</v>
      </c>
      <c r="AS3" s="291"/>
      <c r="AT3" s="291"/>
      <c r="AU3" s="291"/>
      <c r="AV3" s="291"/>
      <c r="AW3" s="291"/>
      <c r="AX3" s="291" t="s">
        <v>7</v>
      </c>
      <c r="AY3" s="291"/>
      <c r="AZ3" s="291"/>
      <c r="BA3" s="291"/>
      <c r="BB3" s="291"/>
      <c r="BC3" s="291"/>
      <c r="BD3" s="287" t="s">
        <v>8</v>
      </c>
      <c r="BE3" s="287"/>
      <c r="BF3" s="287"/>
      <c r="BG3" s="287"/>
      <c r="BH3" s="287"/>
      <c r="BI3" s="287"/>
      <c r="BJ3" s="291" t="s">
        <v>52</v>
      </c>
      <c r="BK3" s="291"/>
      <c r="BL3" s="291"/>
      <c r="BM3" s="291"/>
      <c r="BN3" s="291"/>
      <c r="BO3" s="291"/>
      <c r="BP3" s="300" t="s">
        <v>53</v>
      </c>
      <c r="BQ3" s="300"/>
      <c r="BR3" s="300"/>
    </row>
    <row r="4" spans="1:70" s="2" customFormat="1" ht="21.75" customHeight="1" x14ac:dyDescent="0.2">
      <c r="A4" s="299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87"/>
      <c r="BE4" s="287"/>
      <c r="BF4" s="287"/>
      <c r="BG4" s="287"/>
      <c r="BH4" s="287"/>
      <c r="BI4" s="287"/>
      <c r="BJ4" s="291"/>
      <c r="BK4" s="291"/>
      <c r="BL4" s="291"/>
      <c r="BM4" s="291"/>
      <c r="BN4" s="291"/>
      <c r="BO4" s="291"/>
      <c r="BP4" s="300"/>
      <c r="BQ4" s="300"/>
      <c r="BR4" s="300"/>
    </row>
    <row r="5" spans="1:70" s="2" customFormat="1" ht="21.75" customHeight="1" x14ac:dyDescent="0.2">
      <c r="A5" s="299"/>
      <c r="B5" s="83">
        <v>2011</v>
      </c>
      <c r="C5" s="83">
        <v>2012</v>
      </c>
      <c r="D5" s="83">
        <v>2013</v>
      </c>
      <c r="E5" s="84">
        <v>2014</v>
      </c>
      <c r="F5" s="84">
        <v>2015</v>
      </c>
      <c r="G5" s="85">
        <v>2016</v>
      </c>
      <c r="H5" s="83">
        <v>2011</v>
      </c>
      <c r="I5" s="83">
        <v>2012</v>
      </c>
      <c r="J5" s="83">
        <v>2013</v>
      </c>
      <c r="K5" s="84">
        <v>2014</v>
      </c>
      <c r="L5" s="84">
        <v>2015</v>
      </c>
      <c r="M5" s="85">
        <v>2016</v>
      </c>
      <c r="N5" s="83">
        <v>2011</v>
      </c>
      <c r="O5" s="83">
        <v>2012</v>
      </c>
      <c r="P5" s="83">
        <v>2013</v>
      </c>
      <c r="Q5" s="84">
        <v>2014</v>
      </c>
      <c r="R5" s="84">
        <v>2015</v>
      </c>
      <c r="S5" s="85">
        <v>2016</v>
      </c>
      <c r="T5" s="83">
        <v>2011</v>
      </c>
      <c r="U5" s="83">
        <v>2012</v>
      </c>
      <c r="V5" s="83">
        <v>2013</v>
      </c>
      <c r="W5" s="84">
        <v>2014</v>
      </c>
      <c r="X5" s="84">
        <v>2015</v>
      </c>
      <c r="Y5" s="85">
        <v>2016</v>
      </c>
      <c r="Z5" s="83">
        <v>2011</v>
      </c>
      <c r="AA5" s="83">
        <v>2012</v>
      </c>
      <c r="AB5" s="83">
        <v>2013</v>
      </c>
      <c r="AC5" s="84">
        <v>2014</v>
      </c>
      <c r="AD5" s="84">
        <v>2015</v>
      </c>
      <c r="AE5" s="85">
        <v>2016</v>
      </c>
      <c r="AF5" s="83">
        <v>2011</v>
      </c>
      <c r="AG5" s="83">
        <v>2012</v>
      </c>
      <c r="AH5" s="83">
        <v>2013</v>
      </c>
      <c r="AI5" s="84">
        <v>2014</v>
      </c>
      <c r="AJ5" s="84">
        <v>2015</v>
      </c>
      <c r="AK5" s="85">
        <v>2016</v>
      </c>
      <c r="AL5" s="83">
        <v>2011</v>
      </c>
      <c r="AM5" s="83">
        <v>2012</v>
      </c>
      <c r="AN5" s="83">
        <v>2013</v>
      </c>
      <c r="AO5" s="84">
        <v>2014</v>
      </c>
      <c r="AP5" s="84">
        <v>2015</v>
      </c>
      <c r="AQ5" s="85">
        <v>2016</v>
      </c>
      <c r="AR5" s="83">
        <v>2011</v>
      </c>
      <c r="AS5" s="83">
        <v>2012</v>
      </c>
      <c r="AT5" s="83">
        <v>2013</v>
      </c>
      <c r="AU5" s="84">
        <v>2014</v>
      </c>
      <c r="AV5" s="84">
        <v>2015</v>
      </c>
      <c r="AW5" s="85">
        <v>2016</v>
      </c>
      <c r="AX5" s="83">
        <v>2011</v>
      </c>
      <c r="AY5" s="83">
        <v>2012</v>
      </c>
      <c r="AZ5" s="83">
        <v>2013</v>
      </c>
      <c r="BA5" s="84">
        <v>2014</v>
      </c>
      <c r="BB5" s="84">
        <v>2015</v>
      </c>
      <c r="BC5" s="85">
        <v>2016</v>
      </c>
      <c r="BD5" s="83">
        <v>2011</v>
      </c>
      <c r="BE5" s="83">
        <v>2012</v>
      </c>
      <c r="BF5" s="83">
        <v>2013</v>
      </c>
      <c r="BG5" s="84">
        <v>2014</v>
      </c>
      <c r="BH5" s="84">
        <v>2015</v>
      </c>
      <c r="BI5" s="85">
        <v>2016</v>
      </c>
      <c r="BJ5" s="86">
        <v>2011</v>
      </c>
      <c r="BK5" s="86">
        <v>2012</v>
      </c>
      <c r="BL5" s="86">
        <v>2013</v>
      </c>
      <c r="BM5" s="84">
        <v>2014</v>
      </c>
      <c r="BN5" s="84">
        <v>2015</v>
      </c>
      <c r="BO5" s="84">
        <v>2016</v>
      </c>
      <c r="BP5" s="82">
        <v>2014</v>
      </c>
      <c r="BQ5" s="82">
        <v>2015</v>
      </c>
      <c r="BR5" s="82">
        <v>2016</v>
      </c>
    </row>
    <row r="6" spans="1:70" ht="28.5" x14ac:dyDescent="0.25">
      <c r="A6" s="48" t="s">
        <v>27</v>
      </c>
      <c r="B6" s="87"/>
      <c r="C6" s="87"/>
      <c r="D6" s="87"/>
      <c r="E6" s="88"/>
      <c r="F6" s="88"/>
      <c r="G6" s="89"/>
      <c r="H6" s="90"/>
      <c r="I6" s="90"/>
      <c r="J6" s="90"/>
      <c r="K6" s="89"/>
      <c r="L6" s="89"/>
      <c r="M6" s="89"/>
      <c r="N6" s="90"/>
      <c r="O6" s="90"/>
      <c r="P6" s="90"/>
      <c r="Q6" s="89"/>
      <c r="R6" s="89"/>
      <c r="S6" s="89"/>
      <c r="T6" s="90"/>
      <c r="U6" s="90"/>
      <c r="V6" s="90"/>
      <c r="W6" s="89"/>
      <c r="X6" s="89"/>
      <c r="Y6" s="91"/>
      <c r="Z6" s="92"/>
      <c r="AA6" s="92"/>
      <c r="AB6" s="92"/>
      <c r="AC6" s="91"/>
      <c r="AD6" s="91"/>
      <c r="AE6" s="89"/>
      <c r="AF6" s="90"/>
      <c r="AG6" s="90"/>
      <c r="AH6" s="90"/>
      <c r="AI6" s="89"/>
      <c r="AJ6" s="89"/>
      <c r="AK6" s="89"/>
      <c r="AL6" s="90"/>
      <c r="AM6" s="90"/>
      <c r="AN6" s="90"/>
      <c r="AO6" s="89"/>
      <c r="AP6" s="89"/>
      <c r="AQ6" s="89"/>
      <c r="AR6" s="90"/>
      <c r="AS6" s="90"/>
      <c r="AT6" s="90"/>
      <c r="AU6" s="89"/>
      <c r="AV6" s="89"/>
      <c r="AW6" s="89"/>
      <c r="AX6" s="90"/>
      <c r="AY6" s="90"/>
      <c r="AZ6" s="90"/>
      <c r="BA6" s="89"/>
      <c r="BB6" s="89"/>
      <c r="BC6" s="89"/>
      <c r="BD6" s="90"/>
      <c r="BE6" s="90"/>
      <c r="BF6" s="90"/>
      <c r="BG6" s="89"/>
      <c r="BH6" s="89"/>
      <c r="BI6" s="89"/>
      <c r="BJ6" s="93"/>
      <c r="BK6" s="93"/>
      <c r="BL6" s="93"/>
      <c r="BM6" s="94"/>
      <c r="BN6" s="94"/>
      <c r="BO6" s="94"/>
      <c r="BP6" s="95"/>
      <c r="BQ6" s="95"/>
      <c r="BR6" s="95"/>
    </row>
    <row r="7" spans="1:70" s="2" customFormat="1" ht="14.25" x14ac:dyDescent="0.2">
      <c r="A7" s="96" t="s">
        <v>54</v>
      </c>
      <c r="B7" s="87">
        <f t="shared" ref="B7:BI7" si="0">B8+B9+B10</f>
        <v>45.3</v>
      </c>
      <c r="C7" s="87">
        <f t="shared" si="0"/>
        <v>45.1</v>
      </c>
      <c r="D7" s="87">
        <f t="shared" si="0"/>
        <v>31.1</v>
      </c>
      <c r="E7" s="88">
        <f t="shared" si="0"/>
        <v>43.8</v>
      </c>
      <c r="F7" s="88">
        <f t="shared" si="0"/>
        <v>44.5</v>
      </c>
      <c r="G7" s="88">
        <f t="shared" si="0"/>
        <v>45.3</v>
      </c>
      <c r="H7" s="97">
        <f t="shared" si="0"/>
        <v>30.5</v>
      </c>
      <c r="I7" s="97">
        <f t="shared" si="0"/>
        <v>22.4</v>
      </c>
      <c r="J7" s="97">
        <f t="shared" si="0"/>
        <v>28.7</v>
      </c>
      <c r="K7" s="94">
        <f t="shared" si="0"/>
        <v>29.599999999999998</v>
      </c>
      <c r="L7" s="94">
        <f t="shared" si="0"/>
        <v>30</v>
      </c>
      <c r="M7" s="94">
        <f t="shared" si="0"/>
        <v>30.4</v>
      </c>
      <c r="N7" s="97">
        <f t="shared" si="0"/>
        <v>22.8</v>
      </c>
      <c r="O7" s="97">
        <f t="shared" si="0"/>
        <v>14.5</v>
      </c>
      <c r="P7" s="97">
        <f t="shared" si="0"/>
        <v>20</v>
      </c>
      <c r="Q7" s="94">
        <f t="shared" si="0"/>
        <v>19.2</v>
      </c>
      <c r="R7" s="94">
        <f t="shared" si="0"/>
        <v>19.399999999999999</v>
      </c>
      <c r="S7" s="94">
        <f t="shared" si="0"/>
        <v>19.7</v>
      </c>
      <c r="T7" s="97">
        <f t="shared" si="0"/>
        <v>37.5</v>
      </c>
      <c r="U7" s="97">
        <f t="shared" si="0"/>
        <v>28.5</v>
      </c>
      <c r="V7" s="97">
        <f t="shared" si="0"/>
        <v>35.299999999999997</v>
      </c>
      <c r="W7" s="94">
        <f t="shared" si="0"/>
        <v>40.400000000000006</v>
      </c>
      <c r="X7" s="94">
        <f t="shared" si="0"/>
        <v>41</v>
      </c>
      <c r="Y7" s="94">
        <f t="shared" si="0"/>
        <v>41.599999999999994</v>
      </c>
      <c r="Z7" s="97">
        <f t="shared" si="0"/>
        <v>32.4</v>
      </c>
      <c r="AA7" s="97">
        <f t="shared" si="0"/>
        <v>26.2</v>
      </c>
      <c r="AB7" s="97">
        <f t="shared" si="0"/>
        <v>28.3</v>
      </c>
      <c r="AC7" s="94">
        <f t="shared" si="0"/>
        <v>32.700000000000003</v>
      </c>
      <c r="AD7" s="94">
        <f t="shared" si="0"/>
        <v>33.200000000000003</v>
      </c>
      <c r="AE7" s="94">
        <f t="shared" si="0"/>
        <v>33.700000000000003</v>
      </c>
      <c r="AF7" s="97">
        <f t="shared" si="0"/>
        <v>27.4</v>
      </c>
      <c r="AG7" s="97">
        <f t="shared" si="0"/>
        <v>21.5</v>
      </c>
      <c r="AH7" s="97">
        <f t="shared" si="0"/>
        <v>19.299999999999997</v>
      </c>
      <c r="AI7" s="94">
        <f t="shared" si="0"/>
        <v>24.4</v>
      </c>
      <c r="AJ7" s="94">
        <f t="shared" si="0"/>
        <v>24.8</v>
      </c>
      <c r="AK7" s="94">
        <f t="shared" si="0"/>
        <v>25.2</v>
      </c>
      <c r="AL7" s="97">
        <f t="shared" si="0"/>
        <v>15</v>
      </c>
      <c r="AM7" s="97">
        <f t="shared" si="0"/>
        <v>12.700000000000001</v>
      </c>
      <c r="AN7" s="97">
        <f t="shared" si="0"/>
        <v>11.100000000000001</v>
      </c>
      <c r="AO7" s="94">
        <f t="shared" si="0"/>
        <v>15.3</v>
      </c>
      <c r="AP7" s="94">
        <f t="shared" si="0"/>
        <v>15.6</v>
      </c>
      <c r="AQ7" s="94">
        <f t="shared" si="0"/>
        <v>15.9</v>
      </c>
      <c r="AR7" s="97">
        <f t="shared" si="0"/>
        <v>35.6</v>
      </c>
      <c r="AS7" s="97">
        <f t="shared" si="0"/>
        <v>21.5</v>
      </c>
      <c r="AT7" s="97">
        <f t="shared" si="0"/>
        <v>38.400000000000006</v>
      </c>
      <c r="AU7" s="94">
        <f t="shared" si="0"/>
        <v>34.9</v>
      </c>
      <c r="AV7" s="94">
        <f t="shared" si="0"/>
        <v>35.5</v>
      </c>
      <c r="AW7" s="94">
        <f t="shared" si="0"/>
        <v>36.299999999999997</v>
      </c>
      <c r="AX7" s="97">
        <f t="shared" si="0"/>
        <v>24</v>
      </c>
      <c r="AY7" s="97">
        <f t="shared" si="0"/>
        <v>13.8</v>
      </c>
      <c r="AZ7" s="97">
        <f t="shared" si="0"/>
        <v>25.6</v>
      </c>
      <c r="BA7" s="94">
        <f t="shared" si="0"/>
        <v>17.200000000000003</v>
      </c>
      <c r="BB7" s="94">
        <f t="shared" si="0"/>
        <v>17.5</v>
      </c>
      <c r="BC7" s="94">
        <f t="shared" si="0"/>
        <v>17.899999999999999</v>
      </c>
      <c r="BD7" s="97">
        <f t="shared" si="0"/>
        <v>34.700000000000003</v>
      </c>
      <c r="BE7" s="97">
        <f t="shared" si="0"/>
        <v>24.6</v>
      </c>
      <c r="BF7" s="97">
        <f t="shared" si="0"/>
        <v>28.8</v>
      </c>
      <c r="BG7" s="94">
        <f t="shared" si="0"/>
        <v>31.700000000000003</v>
      </c>
      <c r="BH7" s="94">
        <f t="shared" si="0"/>
        <v>32.200000000000003</v>
      </c>
      <c r="BI7" s="94">
        <f t="shared" si="0"/>
        <v>32.699999999999996</v>
      </c>
      <c r="BJ7" s="93">
        <f>BD7+AX7+AR7+AL7+AF7+Z7+T7+N7+H7+B7</f>
        <v>305.20000000000005</v>
      </c>
      <c r="BK7" s="93">
        <f t="shared" ref="BK7:BK70" si="1">C7+I7+O7+U7+AA7+AG7+AM7+AS7+AY7+BE7</f>
        <v>230.79999999999998</v>
      </c>
      <c r="BL7" s="93">
        <f>BF7+AZ7+AT7+AN7+AH7+AB7+V7+P7+J7+D7</f>
        <v>266.60000000000002</v>
      </c>
      <c r="BM7" s="94">
        <f t="shared" ref="BM7:BO38" si="2">E7+K7+Q7+W7+AC7+AI7+AO7+AU7+BA7+BG7</f>
        <v>289.2</v>
      </c>
      <c r="BN7" s="94">
        <f t="shared" si="2"/>
        <v>293.7</v>
      </c>
      <c r="BO7" s="94">
        <f t="shared" si="2"/>
        <v>298.69999999999993</v>
      </c>
      <c r="BP7" s="98">
        <f>BP8+BP9+BP10</f>
        <v>289.2</v>
      </c>
      <c r="BQ7" s="98">
        <f>BQ8+BQ9+BQ10</f>
        <v>293.7</v>
      </c>
      <c r="BR7" s="98">
        <f>BR8+BR9+BR10</f>
        <v>298.7</v>
      </c>
    </row>
    <row r="8" spans="1:70" ht="15" x14ac:dyDescent="0.25">
      <c r="A8" s="45" t="s">
        <v>24</v>
      </c>
      <c r="B8" s="99">
        <v>37.1</v>
      </c>
      <c r="C8" s="99">
        <v>38.5</v>
      </c>
      <c r="D8" s="99">
        <v>23.8</v>
      </c>
      <c r="E8" s="100">
        <v>35.299999999999997</v>
      </c>
      <c r="F8" s="100">
        <v>35.9</v>
      </c>
      <c r="G8" s="89">
        <v>36.6</v>
      </c>
      <c r="H8" s="90">
        <v>14.4</v>
      </c>
      <c r="I8" s="90">
        <v>9.3000000000000007</v>
      </c>
      <c r="J8" s="90">
        <v>14.6</v>
      </c>
      <c r="K8" s="89">
        <v>13.2</v>
      </c>
      <c r="L8" s="89">
        <v>13.4</v>
      </c>
      <c r="M8" s="89">
        <v>13.6</v>
      </c>
      <c r="N8" s="90">
        <v>19.8</v>
      </c>
      <c r="O8" s="90">
        <v>12.1</v>
      </c>
      <c r="P8" s="90">
        <v>17.399999999999999</v>
      </c>
      <c r="Q8" s="89">
        <v>16.2</v>
      </c>
      <c r="R8" s="89">
        <v>16.399999999999999</v>
      </c>
      <c r="S8" s="89">
        <v>16.7</v>
      </c>
      <c r="T8" s="90">
        <v>7</v>
      </c>
      <c r="U8" s="90">
        <v>3.8</v>
      </c>
      <c r="V8" s="90">
        <v>8.6</v>
      </c>
      <c r="W8" s="89">
        <v>9.3000000000000007</v>
      </c>
      <c r="X8" s="89">
        <v>9.5</v>
      </c>
      <c r="Y8" s="91">
        <v>9.6999999999999993</v>
      </c>
      <c r="Z8" s="90">
        <v>3.2</v>
      </c>
      <c r="AA8" s="90">
        <v>2.5</v>
      </c>
      <c r="AB8" s="90">
        <v>2.7</v>
      </c>
      <c r="AC8" s="89">
        <v>2.9</v>
      </c>
      <c r="AD8" s="89">
        <v>3</v>
      </c>
      <c r="AE8" s="89">
        <v>3.1</v>
      </c>
      <c r="AF8" s="90">
        <v>13.1</v>
      </c>
      <c r="AG8" s="90">
        <v>9.9</v>
      </c>
      <c r="AH8" s="90">
        <v>6.6</v>
      </c>
      <c r="AI8" s="89">
        <v>9.6</v>
      </c>
      <c r="AJ8" s="89">
        <v>9.8000000000000007</v>
      </c>
      <c r="AK8" s="89">
        <v>10</v>
      </c>
      <c r="AL8" s="90">
        <v>14.6</v>
      </c>
      <c r="AM8" s="90">
        <v>12.4</v>
      </c>
      <c r="AN8" s="90">
        <v>10.8</v>
      </c>
      <c r="AO8" s="89">
        <v>14.9</v>
      </c>
      <c r="AP8" s="89">
        <v>15.2</v>
      </c>
      <c r="AQ8" s="89">
        <v>15.5</v>
      </c>
      <c r="AR8" s="90">
        <v>32.200000000000003</v>
      </c>
      <c r="AS8" s="90">
        <v>18.7</v>
      </c>
      <c r="AT8" s="90">
        <v>35.200000000000003</v>
      </c>
      <c r="AU8" s="89">
        <v>31.2</v>
      </c>
      <c r="AV8" s="89">
        <v>31.7</v>
      </c>
      <c r="AW8" s="89">
        <v>32.299999999999997</v>
      </c>
      <c r="AX8" s="90">
        <v>19.8</v>
      </c>
      <c r="AY8" s="90">
        <v>10.4</v>
      </c>
      <c r="AZ8" s="90">
        <v>21.8</v>
      </c>
      <c r="BA8" s="89">
        <v>12.8</v>
      </c>
      <c r="BB8" s="89">
        <v>13</v>
      </c>
      <c r="BC8" s="89">
        <v>13.3</v>
      </c>
      <c r="BD8" s="90">
        <v>10.4</v>
      </c>
      <c r="BE8" s="90">
        <v>4.9000000000000004</v>
      </c>
      <c r="BF8" s="90">
        <v>7.3</v>
      </c>
      <c r="BG8" s="89">
        <v>6.6</v>
      </c>
      <c r="BH8" s="89">
        <v>6.7</v>
      </c>
      <c r="BI8" s="89">
        <v>6.8</v>
      </c>
      <c r="BJ8" s="93">
        <f t="shared" ref="BJ8:BJ71" si="3">BD8+AX8+AR8+AL8+AF8+Z8+T8+N8+H8+B8</f>
        <v>171.6</v>
      </c>
      <c r="BK8" s="93">
        <f t="shared" si="1"/>
        <v>122.50000000000001</v>
      </c>
      <c r="BL8" s="93">
        <f t="shared" ref="BL8:BL71" si="4">BF8+AZ8+AT8+AN8+AH8+AB8+V8+P8+J8+D8</f>
        <v>148.80000000000001</v>
      </c>
      <c r="BM8" s="94">
        <f t="shared" si="2"/>
        <v>152</v>
      </c>
      <c r="BN8" s="94">
        <f t="shared" si="2"/>
        <v>154.59999999999997</v>
      </c>
      <c r="BO8" s="94">
        <f t="shared" si="2"/>
        <v>157.60000000000002</v>
      </c>
      <c r="BP8" s="101">
        <v>152</v>
      </c>
      <c r="BQ8" s="101">
        <v>154.6</v>
      </c>
      <c r="BR8" s="101">
        <v>157.6</v>
      </c>
    </row>
    <row r="9" spans="1:70" ht="45" x14ac:dyDescent="0.25">
      <c r="A9" s="45" t="s">
        <v>25</v>
      </c>
      <c r="B9" s="99">
        <v>8.1999999999999993</v>
      </c>
      <c r="C9" s="99">
        <v>6.6</v>
      </c>
      <c r="D9" s="99">
        <v>7.3</v>
      </c>
      <c r="E9" s="100">
        <v>8.5</v>
      </c>
      <c r="F9" s="100">
        <v>8.6</v>
      </c>
      <c r="G9" s="89">
        <v>8.6999999999999993</v>
      </c>
      <c r="H9" s="90">
        <v>16.100000000000001</v>
      </c>
      <c r="I9" s="90">
        <v>13.1</v>
      </c>
      <c r="J9" s="90">
        <v>14.1</v>
      </c>
      <c r="K9" s="89">
        <v>16.399999999999999</v>
      </c>
      <c r="L9" s="89">
        <v>16.600000000000001</v>
      </c>
      <c r="M9" s="89">
        <v>16.8</v>
      </c>
      <c r="N9" s="90">
        <v>3</v>
      </c>
      <c r="O9" s="90">
        <v>2.4</v>
      </c>
      <c r="P9" s="90">
        <v>2.6</v>
      </c>
      <c r="Q9" s="89">
        <v>3</v>
      </c>
      <c r="R9" s="89">
        <v>3</v>
      </c>
      <c r="S9" s="89">
        <v>3</v>
      </c>
      <c r="T9" s="90">
        <v>30.5</v>
      </c>
      <c r="U9" s="90">
        <v>24.7</v>
      </c>
      <c r="V9" s="90">
        <v>26.7</v>
      </c>
      <c r="W9" s="89">
        <v>31.1</v>
      </c>
      <c r="X9" s="89">
        <v>31.5</v>
      </c>
      <c r="Y9" s="91">
        <v>31.9</v>
      </c>
      <c r="Z9" s="90">
        <v>29.2</v>
      </c>
      <c r="AA9" s="90">
        <v>23.7</v>
      </c>
      <c r="AB9" s="90">
        <v>25.6</v>
      </c>
      <c r="AC9" s="89">
        <v>29.8</v>
      </c>
      <c r="AD9" s="89">
        <v>30.2</v>
      </c>
      <c r="AE9" s="89">
        <v>30.6</v>
      </c>
      <c r="AF9" s="90">
        <v>14.3</v>
      </c>
      <c r="AG9" s="90">
        <v>11.6</v>
      </c>
      <c r="AH9" s="90">
        <v>12.7</v>
      </c>
      <c r="AI9" s="89">
        <v>14.8</v>
      </c>
      <c r="AJ9" s="89">
        <v>15</v>
      </c>
      <c r="AK9" s="89">
        <v>15.2</v>
      </c>
      <c r="AL9" s="90">
        <v>0.4</v>
      </c>
      <c r="AM9" s="90">
        <v>0.3</v>
      </c>
      <c r="AN9" s="90">
        <v>0.3</v>
      </c>
      <c r="AO9" s="89">
        <v>0.4</v>
      </c>
      <c r="AP9" s="89">
        <v>0.4</v>
      </c>
      <c r="AQ9" s="89">
        <v>0.4</v>
      </c>
      <c r="AR9" s="90">
        <v>3.4</v>
      </c>
      <c r="AS9" s="90">
        <v>2.8</v>
      </c>
      <c r="AT9" s="90">
        <v>3.2</v>
      </c>
      <c r="AU9" s="89">
        <v>3.7</v>
      </c>
      <c r="AV9" s="89">
        <v>3.8</v>
      </c>
      <c r="AW9" s="89">
        <v>4</v>
      </c>
      <c r="AX9" s="90">
        <v>4.2</v>
      </c>
      <c r="AY9" s="90">
        <v>3.4</v>
      </c>
      <c r="AZ9" s="90">
        <v>3.8</v>
      </c>
      <c r="BA9" s="89">
        <v>4.4000000000000004</v>
      </c>
      <c r="BB9" s="89">
        <v>4.5</v>
      </c>
      <c r="BC9" s="89">
        <v>4.5999999999999996</v>
      </c>
      <c r="BD9" s="90">
        <v>24.3</v>
      </c>
      <c r="BE9" s="90">
        <v>19.7</v>
      </c>
      <c r="BF9" s="90">
        <v>21.5</v>
      </c>
      <c r="BG9" s="89">
        <v>25.1</v>
      </c>
      <c r="BH9" s="89">
        <v>25.5</v>
      </c>
      <c r="BI9" s="89">
        <v>25.9</v>
      </c>
      <c r="BJ9" s="93">
        <f t="shared" si="3"/>
        <v>133.6</v>
      </c>
      <c r="BK9" s="93">
        <f t="shared" si="1"/>
        <v>108.3</v>
      </c>
      <c r="BL9" s="93">
        <f t="shared" si="4"/>
        <v>117.79999999999998</v>
      </c>
      <c r="BM9" s="94">
        <f t="shared" si="2"/>
        <v>137.20000000000002</v>
      </c>
      <c r="BN9" s="94">
        <f t="shared" si="2"/>
        <v>139.10000000000002</v>
      </c>
      <c r="BO9" s="94">
        <f t="shared" si="2"/>
        <v>141.1</v>
      </c>
      <c r="BP9" s="101">
        <v>137.19999999999999</v>
      </c>
      <c r="BQ9" s="101">
        <v>139.1</v>
      </c>
      <c r="BR9" s="101">
        <v>141.1</v>
      </c>
    </row>
    <row r="10" spans="1:70" ht="15" x14ac:dyDescent="0.25">
      <c r="A10" s="45" t="s">
        <v>33</v>
      </c>
      <c r="B10" s="99"/>
      <c r="C10" s="99"/>
      <c r="D10" s="99"/>
      <c r="E10" s="100"/>
      <c r="F10" s="100"/>
      <c r="G10" s="102"/>
      <c r="H10" s="90"/>
      <c r="I10" s="90"/>
      <c r="J10" s="90"/>
      <c r="K10" s="89"/>
      <c r="L10" s="89"/>
      <c r="M10" s="89"/>
      <c r="N10" s="90"/>
      <c r="O10" s="90"/>
      <c r="P10" s="90"/>
      <c r="Q10" s="89"/>
      <c r="R10" s="89"/>
      <c r="S10" s="89"/>
      <c r="T10" s="90"/>
      <c r="U10" s="90"/>
      <c r="V10" s="90"/>
      <c r="W10" s="89"/>
      <c r="X10" s="89"/>
      <c r="Y10" s="91"/>
      <c r="Z10" s="90"/>
      <c r="AA10" s="90"/>
      <c r="AB10" s="90"/>
      <c r="AC10" s="89"/>
      <c r="AD10" s="89"/>
      <c r="AE10" s="89"/>
      <c r="AF10" s="90"/>
      <c r="AG10" s="90"/>
      <c r="AH10" s="90"/>
      <c r="AI10" s="89"/>
      <c r="AJ10" s="89"/>
      <c r="AK10" s="89"/>
      <c r="AL10" s="90"/>
      <c r="AM10" s="90"/>
      <c r="AN10" s="90"/>
      <c r="AO10" s="89"/>
      <c r="AP10" s="89"/>
      <c r="AQ10" s="89"/>
      <c r="AR10" s="90"/>
      <c r="AS10" s="90"/>
      <c r="AT10" s="90"/>
      <c r="AU10" s="89"/>
      <c r="AV10" s="89"/>
      <c r="AW10" s="89"/>
      <c r="AX10" s="90"/>
      <c r="AY10" s="90"/>
      <c r="AZ10" s="90"/>
      <c r="BA10" s="89"/>
      <c r="BB10" s="89"/>
      <c r="BC10" s="89"/>
      <c r="BD10" s="90"/>
      <c r="BE10" s="90"/>
      <c r="BF10" s="90"/>
      <c r="BG10" s="89"/>
      <c r="BH10" s="89"/>
      <c r="BI10" s="89"/>
      <c r="BJ10" s="93">
        <f t="shared" si="3"/>
        <v>0</v>
      </c>
      <c r="BK10" s="93">
        <f t="shared" si="1"/>
        <v>0</v>
      </c>
      <c r="BL10" s="93">
        <f t="shared" si="4"/>
        <v>0</v>
      </c>
      <c r="BM10" s="94">
        <f t="shared" si="2"/>
        <v>0</v>
      </c>
      <c r="BN10" s="94">
        <f t="shared" si="2"/>
        <v>0</v>
      </c>
      <c r="BO10" s="94">
        <f t="shared" si="2"/>
        <v>0</v>
      </c>
      <c r="BP10" s="101">
        <v>0</v>
      </c>
      <c r="BQ10" s="101">
        <v>0</v>
      </c>
      <c r="BR10" s="101">
        <v>0</v>
      </c>
    </row>
    <row r="11" spans="1:70" s="2" customFormat="1" ht="14.25" x14ac:dyDescent="0.2">
      <c r="A11" s="96" t="s">
        <v>29</v>
      </c>
      <c r="B11" s="87">
        <f t="shared" ref="B11:BI11" si="5">B12+B13+B14</f>
        <v>11.76</v>
      </c>
      <c r="C11" s="87">
        <f t="shared" si="5"/>
        <v>7.85</v>
      </c>
      <c r="D11" s="87">
        <f t="shared" si="5"/>
        <v>15.75</v>
      </c>
      <c r="E11" s="88">
        <f t="shared" si="5"/>
        <v>21.25</v>
      </c>
      <c r="F11" s="88">
        <f t="shared" si="5"/>
        <v>21.65</v>
      </c>
      <c r="G11" s="88">
        <f t="shared" si="5"/>
        <v>22.35</v>
      </c>
      <c r="H11" s="97">
        <f t="shared" si="5"/>
        <v>10.959999999999999</v>
      </c>
      <c r="I11" s="97">
        <f t="shared" si="5"/>
        <v>11.95</v>
      </c>
      <c r="J11" s="97">
        <f t="shared" si="5"/>
        <v>16.049999999999997</v>
      </c>
      <c r="K11" s="94">
        <f t="shared" si="5"/>
        <v>17.350000000000001</v>
      </c>
      <c r="L11" s="94">
        <f t="shared" si="5"/>
        <v>17.75</v>
      </c>
      <c r="M11" s="94">
        <f t="shared" si="5"/>
        <v>18.25</v>
      </c>
      <c r="N11" s="97">
        <f t="shared" si="5"/>
        <v>4.66</v>
      </c>
      <c r="O11" s="97">
        <f t="shared" si="5"/>
        <v>9.15</v>
      </c>
      <c r="P11" s="97">
        <f t="shared" si="5"/>
        <v>11.850000000000001</v>
      </c>
      <c r="Q11" s="94">
        <f t="shared" si="5"/>
        <v>7.9499999999999993</v>
      </c>
      <c r="R11" s="94">
        <f t="shared" si="5"/>
        <v>8.0500000000000007</v>
      </c>
      <c r="S11" s="94">
        <f t="shared" si="5"/>
        <v>8.25</v>
      </c>
      <c r="T11" s="97">
        <f t="shared" si="5"/>
        <v>12.66</v>
      </c>
      <c r="U11" s="97">
        <f t="shared" si="5"/>
        <v>15.15</v>
      </c>
      <c r="V11" s="97">
        <f t="shared" si="5"/>
        <v>14.450000000000001</v>
      </c>
      <c r="W11" s="94">
        <f t="shared" si="5"/>
        <v>23.450000000000003</v>
      </c>
      <c r="X11" s="94">
        <f t="shared" si="5"/>
        <v>23.85</v>
      </c>
      <c r="Y11" s="94">
        <f t="shared" si="5"/>
        <v>24.75</v>
      </c>
      <c r="Z11" s="97">
        <f t="shared" si="5"/>
        <v>10.459999999999999</v>
      </c>
      <c r="AA11" s="97">
        <f t="shared" si="5"/>
        <v>11.450000000000001</v>
      </c>
      <c r="AB11" s="97">
        <f t="shared" si="5"/>
        <v>15.05</v>
      </c>
      <c r="AC11" s="94">
        <f t="shared" si="5"/>
        <v>16.150000000000002</v>
      </c>
      <c r="AD11" s="94">
        <f t="shared" si="5"/>
        <v>16.450000000000003</v>
      </c>
      <c r="AE11" s="94">
        <f t="shared" si="5"/>
        <v>17.05</v>
      </c>
      <c r="AF11" s="97">
        <f t="shared" si="5"/>
        <v>6.16</v>
      </c>
      <c r="AG11" s="97">
        <f t="shared" si="5"/>
        <v>8.15</v>
      </c>
      <c r="AH11" s="97">
        <f t="shared" si="5"/>
        <v>10.75</v>
      </c>
      <c r="AI11" s="94">
        <f t="shared" si="5"/>
        <v>9.9499999999999993</v>
      </c>
      <c r="AJ11" s="94">
        <f t="shared" si="5"/>
        <v>10.25</v>
      </c>
      <c r="AK11" s="94">
        <f t="shared" si="5"/>
        <v>10.55</v>
      </c>
      <c r="AL11" s="97">
        <f t="shared" si="5"/>
        <v>2.76</v>
      </c>
      <c r="AM11" s="97">
        <f t="shared" si="5"/>
        <v>4.8500000000000005</v>
      </c>
      <c r="AN11" s="97">
        <f t="shared" si="5"/>
        <v>7.75</v>
      </c>
      <c r="AO11" s="94">
        <f t="shared" si="5"/>
        <v>5.8500000000000005</v>
      </c>
      <c r="AP11" s="94">
        <f t="shared" si="5"/>
        <v>5.95</v>
      </c>
      <c r="AQ11" s="94">
        <f t="shared" si="5"/>
        <v>6.15</v>
      </c>
      <c r="AR11" s="97">
        <f t="shared" si="5"/>
        <v>7.0600000000000005</v>
      </c>
      <c r="AS11" s="97">
        <f t="shared" si="5"/>
        <v>11.45</v>
      </c>
      <c r="AT11" s="97">
        <f t="shared" si="5"/>
        <v>10.950000000000001</v>
      </c>
      <c r="AU11" s="94">
        <f t="shared" si="5"/>
        <v>11.35</v>
      </c>
      <c r="AV11" s="94">
        <f t="shared" si="5"/>
        <v>11.549999999999999</v>
      </c>
      <c r="AW11" s="94">
        <f t="shared" si="5"/>
        <v>11.95</v>
      </c>
      <c r="AX11" s="97">
        <f t="shared" si="5"/>
        <v>4.76</v>
      </c>
      <c r="AY11" s="97">
        <f t="shared" si="5"/>
        <v>5.85</v>
      </c>
      <c r="AZ11" s="97">
        <f t="shared" si="5"/>
        <v>7.85</v>
      </c>
      <c r="BA11" s="94">
        <f t="shared" si="5"/>
        <v>10.050000000000001</v>
      </c>
      <c r="BB11" s="94">
        <f t="shared" si="5"/>
        <v>10.25</v>
      </c>
      <c r="BC11" s="94">
        <f t="shared" si="5"/>
        <v>10.649999999999999</v>
      </c>
      <c r="BD11" s="97">
        <f t="shared" si="5"/>
        <v>12.56</v>
      </c>
      <c r="BE11" s="97">
        <f t="shared" si="5"/>
        <v>12.149999999999999</v>
      </c>
      <c r="BF11" s="97">
        <f t="shared" si="5"/>
        <v>13.75</v>
      </c>
      <c r="BG11" s="94">
        <f t="shared" si="5"/>
        <v>14.049999999999999</v>
      </c>
      <c r="BH11" s="94">
        <f t="shared" si="5"/>
        <v>14.35</v>
      </c>
      <c r="BI11" s="94">
        <f t="shared" si="5"/>
        <v>14.85</v>
      </c>
      <c r="BJ11" s="93">
        <f t="shared" si="3"/>
        <v>83.8</v>
      </c>
      <c r="BK11" s="93">
        <f t="shared" si="1"/>
        <v>98</v>
      </c>
      <c r="BL11" s="93">
        <f t="shared" si="4"/>
        <v>124.2</v>
      </c>
      <c r="BM11" s="94">
        <f t="shared" si="2"/>
        <v>137.4</v>
      </c>
      <c r="BN11" s="103">
        <f t="shared" si="2"/>
        <v>140.10000000000002</v>
      </c>
      <c r="BO11" s="94">
        <f t="shared" si="2"/>
        <v>144.79999999999998</v>
      </c>
      <c r="BP11" s="98">
        <f>BP12+BP13+BP14</f>
        <v>137.4</v>
      </c>
      <c r="BQ11" s="98">
        <f>BQ12+BQ13+BQ14</f>
        <v>140.1</v>
      </c>
      <c r="BR11" s="98">
        <f>BR12+BR13+BR14</f>
        <v>144.79999999999998</v>
      </c>
    </row>
    <row r="12" spans="1:70" ht="15" x14ac:dyDescent="0.25">
      <c r="A12" s="45" t="s">
        <v>24</v>
      </c>
      <c r="B12" s="99">
        <v>9</v>
      </c>
      <c r="C12" s="99">
        <v>4.8</v>
      </c>
      <c r="D12" s="99">
        <v>12.3</v>
      </c>
      <c r="E12" s="100">
        <v>17.399999999999999</v>
      </c>
      <c r="F12" s="100">
        <v>17.7</v>
      </c>
      <c r="G12" s="89">
        <v>18.3</v>
      </c>
      <c r="H12" s="90">
        <v>5.7</v>
      </c>
      <c r="I12" s="90">
        <v>6.1</v>
      </c>
      <c r="J12" s="90">
        <v>9.1999999999999993</v>
      </c>
      <c r="K12" s="89">
        <v>9.4</v>
      </c>
      <c r="L12" s="89">
        <v>9.6</v>
      </c>
      <c r="M12" s="89">
        <v>9.9</v>
      </c>
      <c r="N12" s="90">
        <v>3.4</v>
      </c>
      <c r="O12" s="90">
        <v>7.8</v>
      </c>
      <c r="P12" s="90">
        <v>10.3</v>
      </c>
      <c r="Q12" s="89">
        <v>6.1</v>
      </c>
      <c r="R12" s="89">
        <v>6.2</v>
      </c>
      <c r="S12" s="89">
        <v>6.4</v>
      </c>
      <c r="T12" s="90">
        <v>3</v>
      </c>
      <c r="U12" s="90">
        <v>4.4000000000000004</v>
      </c>
      <c r="V12" s="90">
        <v>1.9</v>
      </c>
      <c r="W12" s="89">
        <v>9</v>
      </c>
      <c r="X12" s="89">
        <v>9.1</v>
      </c>
      <c r="Y12" s="91">
        <v>9.5</v>
      </c>
      <c r="Z12" s="90">
        <v>1.1000000000000001</v>
      </c>
      <c r="AA12" s="90">
        <v>0.9</v>
      </c>
      <c r="AB12" s="90">
        <v>2.8</v>
      </c>
      <c r="AC12" s="89">
        <v>2</v>
      </c>
      <c r="AD12" s="89">
        <v>2</v>
      </c>
      <c r="AE12" s="89">
        <v>2.1</v>
      </c>
      <c r="AF12" s="90">
        <v>1.4</v>
      </c>
      <c r="AG12" s="90">
        <v>2.9</v>
      </c>
      <c r="AH12" s="90">
        <v>4.8</v>
      </c>
      <c r="AI12" s="89">
        <v>3.2</v>
      </c>
      <c r="AJ12" s="89">
        <v>3.3</v>
      </c>
      <c r="AK12" s="89">
        <v>3.4</v>
      </c>
      <c r="AL12" s="90">
        <v>2.2999999999999998</v>
      </c>
      <c r="AM12" s="90">
        <v>4.4000000000000004</v>
      </c>
      <c r="AN12" s="90">
        <v>7.3</v>
      </c>
      <c r="AO12" s="89">
        <v>5.4</v>
      </c>
      <c r="AP12" s="89">
        <v>5.5</v>
      </c>
      <c r="AQ12" s="89">
        <v>5.7</v>
      </c>
      <c r="AR12" s="90">
        <v>5.7</v>
      </c>
      <c r="AS12" s="90">
        <v>10</v>
      </c>
      <c r="AT12" s="90">
        <v>9.3000000000000007</v>
      </c>
      <c r="AU12" s="89">
        <v>9.4</v>
      </c>
      <c r="AV12" s="89">
        <v>9.6</v>
      </c>
      <c r="AW12" s="89">
        <v>9.9</v>
      </c>
      <c r="AX12" s="90">
        <v>3.1</v>
      </c>
      <c r="AY12" s="90">
        <v>4</v>
      </c>
      <c r="AZ12" s="90">
        <v>5.8</v>
      </c>
      <c r="BA12" s="89">
        <v>7.7</v>
      </c>
      <c r="BB12" s="89">
        <v>7.8</v>
      </c>
      <c r="BC12" s="89">
        <v>8.1</v>
      </c>
      <c r="BD12" s="90">
        <v>4.5999999999999996</v>
      </c>
      <c r="BE12" s="90">
        <v>3.2</v>
      </c>
      <c r="BF12" s="90">
        <v>3.5</v>
      </c>
      <c r="BG12" s="89">
        <v>2.2000000000000002</v>
      </c>
      <c r="BH12" s="89">
        <v>2.2000000000000002</v>
      </c>
      <c r="BI12" s="89">
        <v>2.2999999999999998</v>
      </c>
      <c r="BJ12" s="93">
        <f t="shared" si="3"/>
        <v>39.299999999999997</v>
      </c>
      <c r="BK12" s="93">
        <f t="shared" si="1"/>
        <v>48.5</v>
      </c>
      <c r="BL12" s="93">
        <f t="shared" si="4"/>
        <v>67.2</v>
      </c>
      <c r="BM12" s="94">
        <f t="shared" si="2"/>
        <v>71.8</v>
      </c>
      <c r="BN12" s="103">
        <f t="shared" si="2"/>
        <v>73</v>
      </c>
      <c r="BO12" s="94">
        <f t="shared" si="2"/>
        <v>75.599999999999994</v>
      </c>
      <c r="BP12" s="101">
        <v>71.8</v>
      </c>
      <c r="BQ12" s="101">
        <v>73</v>
      </c>
      <c r="BR12" s="101">
        <v>75.599999999999994</v>
      </c>
    </row>
    <row r="13" spans="1:70" ht="45" x14ac:dyDescent="0.25">
      <c r="A13" s="45" t="s">
        <v>25</v>
      </c>
      <c r="B13" s="99">
        <v>2.5</v>
      </c>
      <c r="C13" s="99">
        <v>2.8</v>
      </c>
      <c r="D13" s="99">
        <v>3.2</v>
      </c>
      <c r="E13" s="100">
        <v>3.6</v>
      </c>
      <c r="F13" s="100">
        <v>3.7</v>
      </c>
      <c r="G13" s="89">
        <v>3.8</v>
      </c>
      <c r="H13" s="90">
        <v>5</v>
      </c>
      <c r="I13" s="90">
        <v>5.6</v>
      </c>
      <c r="J13" s="90">
        <v>6.6</v>
      </c>
      <c r="K13" s="89">
        <v>7.6</v>
      </c>
      <c r="L13" s="89">
        <v>7.8</v>
      </c>
      <c r="M13" s="89">
        <v>8</v>
      </c>
      <c r="N13" s="90">
        <v>1</v>
      </c>
      <c r="O13" s="90">
        <v>1.1000000000000001</v>
      </c>
      <c r="P13" s="90">
        <v>1.3</v>
      </c>
      <c r="Q13" s="89">
        <v>1.5</v>
      </c>
      <c r="R13" s="89">
        <v>1.5</v>
      </c>
      <c r="S13" s="89">
        <v>1.5</v>
      </c>
      <c r="T13" s="90">
        <v>9.4</v>
      </c>
      <c r="U13" s="90">
        <v>10.5</v>
      </c>
      <c r="V13" s="90">
        <v>12.3</v>
      </c>
      <c r="W13" s="89">
        <v>14.1</v>
      </c>
      <c r="X13" s="89">
        <v>14.4</v>
      </c>
      <c r="Y13" s="91">
        <v>14.9</v>
      </c>
      <c r="Z13" s="90">
        <v>9.1</v>
      </c>
      <c r="AA13" s="90">
        <v>10.3</v>
      </c>
      <c r="AB13" s="90">
        <v>12</v>
      </c>
      <c r="AC13" s="89">
        <v>13.8</v>
      </c>
      <c r="AD13" s="89">
        <v>14.1</v>
      </c>
      <c r="AE13" s="89">
        <v>14.6</v>
      </c>
      <c r="AF13" s="90">
        <v>4.5</v>
      </c>
      <c r="AG13" s="90">
        <v>5</v>
      </c>
      <c r="AH13" s="90">
        <v>5.7</v>
      </c>
      <c r="AI13" s="89">
        <v>6.5</v>
      </c>
      <c r="AJ13" s="89">
        <v>6.7</v>
      </c>
      <c r="AK13" s="89">
        <v>6.9</v>
      </c>
      <c r="AL13" s="90">
        <v>0.2</v>
      </c>
      <c r="AM13" s="90">
        <v>0.2</v>
      </c>
      <c r="AN13" s="90">
        <v>0.2</v>
      </c>
      <c r="AO13" s="89">
        <v>0.2</v>
      </c>
      <c r="AP13" s="89">
        <v>0.2</v>
      </c>
      <c r="AQ13" s="89">
        <v>0.2</v>
      </c>
      <c r="AR13" s="90">
        <v>1.1000000000000001</v>
      </c>
      <c r="AS13" s="90">
        <v>1.2</v>
      </c>
      <c r="AT13" s="90">
        <v>1.4</v>
      </c>
      <c r="AU13" s="89">
        <v>1.6</v>
      </c>
      <c r="AV13" s="89">
        <v>1.6</v>
      </c>
      <c r="AW13" s="89">
        <v>1.7</v>
      </c>
      <c r="AX13" s="90">
        <v>1.4</v>
      </c>
      <c r="AY13" s="90">
        <v>1.6</v>
      </c>
      <c r="AZ13" s="90">
        <v>1.8</v>
      </c>
      <c r="BA13" s="89">
        <v>2.1</v>
      </c>
      <c r="BB13" s="89">
        <v>2.2000000000000002</v>
      </c>
      <c r="BC13" s="89">
        <v>2.2999999999999998</v>
      </c>
      <c r="BD13" s="90">
        <v>7.7</v>
      </c>
      <c r="BE13" s="90">
        <v>8.6999999999999993</v>
      </c>
      <c r="BF13" s="90">
        <v>10</v>
      </c>
      <c r="BG13" s="89">
        <v>11.5</v>
      </c>
      <c r="BH13" s="89">
        <v>11.8</v>
      </c>
      <c r="BI13" s="89">
        <v>12.2</v>
      </c>
      <c r="BJ13" s="93">
        <f t="shared" si="3"/>
        <v>41.9</v>
      </c>
      <c r="BK13" s="93">
        <f t="shared" si="1"/>
        <v>47</v>
      </c>
      <c r="BL13" s="93">
        <f t="shared" si="4"/>
        <v>54.500000000000007</v>
      </c>
      <c r="BM13" s="94">
        <f t="shared" si="2"/>
        <v>62.5</v>
      </c>
      <c r="BN13" s="103">
        <f t="shared" si="2"/>
        <v>64.000000000000014</v>
      </c>
      <c r="BO13" s="94">
        <f t="shared" si="2"/>
        <v>66.100000000000009</v>
      </c>
      <c r="BP13" s="101">
        <v>62.5</v>
      </c>
      <c r="BQ13" s="101">
        <v>64</v>
      </c>
      <c r="BR13" s="101">
        <v>66.099999999999994</v>
      </c>
    </row>
    <row r="14" spans="1:70" ht="15" x14ac:dyDescent="0.25">
      <c r="A14" s="45" t="s">
        <v>33</v>
      </c>
      <c r="B14" s="99">
        <v>0.26</v>
      </c>
      <c r="C14" s="99">
        <v>0.25</v>
      </c>
      <c r="D14" s="99">
        <v>0.25</v>
      </c>
      <c r="E14" s="100">
        <v>0.25</v>
      </c>
      <c r="F14" s="100">
        <v>0.25</v>
      </c>
      <c r="G14" s="102">
        <v>0.25</v>
      </c>
      <c r="H14" s="99">
        <v>0.26</v>
      </c>
      <c r="I14" s="99">
        <v>0.25</v>
      </c>
      <c r="J14" s="99">
        <v>0.25</v>
      </c>
      <c r="K14" s="100">
        <v>0.35</v>
      </c>
      <c r="L14" s="100">
        <v>0.35</v>
      </c>
      <c r="M14" s="100">
        <v>0.35</v>
      </c>
      <c r="N14" s="99">
        <v>0.26</v>
      </c>
      <c r="O14" s="99">
        <v>0.25</v>
      </c>
      <c r="P14" s="99">
        <v>0.25</v>
      </c>
      <c r="Q14" s="100">
        <v>0.35</v>
      </c>
      <c r="R14" s="100">
        <v>0.35</v>
      </c>
      <c r="S14" s="100">
        <v>0.35</v>
      </c>
      <c r="T14" s="99">
        <v>0.26</v>
      </c>
      <c r="U14" s="99">
        <v>0.25</v>
      </c>
      <c r="V14" s="99">
        <v>0.25</v>
      </c>
      <c r="W14" s="100">
        <v>0.35</v>
      </c>
      <c r="X14" s="100">
        <v>0.35</v>
      </c>
      <c r="Y14" s="100">
        <v>0.35</v>
      </c>
      <c r="Z14" s="99">
        <v>0.26</v>
      </c>
      <c r="AA14" s="99">
        <v>0.25</v>
      </c>
      <c r="AB14" s="99">
        <v>0.25</v>
      </c>
      <c r="AC14" s="100">
        <v>0.35</v>
      </c>
      <c r="AD14" s="100">
        <v>0.35</v>
      </c>
      <c r="AE14" s="100">
        <v>0.35</v>
      </c>
      <c r="AF14" s="99">
        <v>0.26</v>
      </c>
      <c r="AG14" s="99">
        <v>0.25</v>
      </c>
      <c r="AH14" s="99">
        <v>0.25</v>
      </c>
      <c r="AI14" s="100">
        <v>0.25</v>
      </c>
      <c r="AJ14" s="100">
        <v>0.25</v>
      </c>
      <c r="AK14" s="102">
        <v>0.25</v>
      </c>
      <c r="AL14" s="99">
        <v>0.26</v>
      </c>
      <c r="AM14" s="99">
        <v>0.25</v>
      </c>
      <c r="AN14" s="99">
        <v>0.25</v>
      </c>
      <c r="AO14" s="100">
        <v>0.25</v>
      </c>
      <c r="AP14" s="100">
        <v>0.25</v>
      </c>
      <c r="AQ14" s="102">
        <v>0.25</v>
      </c>
      <c r="AR14" s="99">
        <v>0.26</v>
      </c>
      <c r="AS14" s="99">
        <v>0.25</v>
      </c>
      <c r="AT14" s="99">
        <v>0.25</v>
      </c>
      <c r="AU14" s="100">
        <v>0.35</v>
      </c>
      <c r="AV14" s="100">
        <v>0.35</v>
      </c>
      <c r="AW14" s="100">
        <v>0.35</v>
      </c>
      <c r="AX14" s="99">
        <v>0.26</v>
      </c>
      <c r="AY14" s="99">
        <v>0.25</v>
      </c>
      <c r="AZ14" s="99">
        <v>0.25</v>
      </c>
      <c r="BA14" s="100">
        <v>0.25</v>
      </c>
      <c r="BB14" s="100">
        <v>0.25</v>
      </c>
      <c r="BC14" s="102">
        <v>0.25</v>
      </c>
      <c r="BD14" s="99">
        <v>0.26</v>
      </c>
      <c r="BE14" s="99">
        <v>0.25</v>
      </c>
      <c r="BF14" s="99">
        <v>0.25</v>
      </c>
      <c r="BG14" s="100">
        <v>0.35</v>
      </c>
      <c r="BH14" s="100">
        <v>0.35</v>
      </c>
      <c r="BI14" s="102">
        <v>0.35</v>
      </c>
      <c r="BJ14" s="93">
        <f t="shared" si="3"/>
        <v>2.5999999999999996</v>
      </c>
      <c r="BK14" s="93">
        <f t="shared" si="1"/>
        <v>2.5</v>
      </c>
      <c r="BL14" s="93">
        <f t="shared" si="4"/>
        <v>2.5</v>
      </c>
      <c r="BM14" s="94">
        <f t="shared" si="2"/>
        <v>3.1</v>
      </c>
      <c r="BN14" s="94">
        <f t="shared" si="2"/>
        <v>3.1</v>
      </c>
      <c r="BO14" s="94">
        <f t="shared" si="2"/>
        <v>3.1</v>
      </c>
      <c r="BP14" s="101">
        <v>3.1</v>
      </c>
      <c r="BQ14" s="101">
        <v>3.1</v>
      </c>
      <c r="BR14" s="101">
        <v>3.1</v>
      </c>
    </row>
    <row r="15" spans="1:70" s="2" customFormat="1" ht="14.25" x14ac:dyDescent="0.2">
      <c r="A15" s="96" t="s">
        <v>30</v>
      </c>
      <c r="B15" s="87">
        <f t="shared" ref="B15:BI15" si="6">B16+B17</f>
        <v>0.7</v>
      </c>
      <c r="C15" s="87">
        <f t="shared" si="6"/>
        <v>0.46</v>
      </c>
      <c r="D15" s="87">
        <f t="shared" si="6"/>
        <v>0.5</v>
      </c>
      <c r="E15" s="88">
        <f t="shared" si="6"/>
        <v>0.89999999999999991</v>
      </c>
      <c r="F15" s="88">
        <f t="shared" si="6"/>
        <v>1.2</v>
      </c>
      <c r="G15" s="88">
        <f t="shared" si="6"/>
        <v>1.2</v>
      </c>
      <c r="H15" s="97">
        <f t="shared" si="6"/>
        <v>0.4</v>
      </c>
      <c r="I15" s="97">
        <f t="shared" si="6"/>
        <v>0.5</v>
      </c>
      <c r="J15" s="97">
        <f t="shared" si="6"/>
        <v>0.3</v>
      </c>
      <c r="K15" s="94">
        <f t="shared" si="6"/>
        <v>0.3</v>
      </c>
      <c r="L15" s="94">
        <f t="shared" si="6"/>
        <v>0.3</v>
      </c>
      <c r="M15" s="94">
        <f t="shared" si="6"/>
        <v>0.3</v>
      </c>
      <c r="N15" s="97">
        <f t="shared" si="6"/>
        <v>2.7</v>
      </c>
      <c r="O15" s="97">
        <f t="shared" si="6"/>
        <v>3.4</v>
      </c>
      <c r="P15" s="97">
        <f t="shared" si="6"/>
        <v>2.9</v>
      </c>
      <c r="Q15" s="94">
        <f t="shared" si="6"/>
        <v>2.1</v>
      </c>
      <c r="R15" s="94">
        <f t="shared" si="6"/>
        <v>3.2</v>
      </c>
      <c r="S15" s="94">
        <f t="shared" si="6"/>
        <v>3.3</v>
      </c>
      <c r="T15" s="97">
        <f t="shared" si="6"/>
        <v>2.1</v>
      </c>
      <c r="U15" s="97">
        <f t="shared" si="6"/>
        <v>2.5499999999999998</v>
      </c>
      <c r="V15" s="97">
        <f t="shared" si="6"/>
        <v>1.4</v>
      </c>
      <c r="W15" s="94">
        <f t="shared" si="6"/>
        <v>1</v>
      </c>
      <c r="X15" s="94">
        <f t="shared" si="6"/>
        <v>1.3</v>
      </c>
      <c r="Y15" s="94">
        <f t="shared" si="6"/>
        <v>1.4000000000000001</v>
      </c>
      <c r="Z15" s="97">
        <f t="shared" si="6"/>
        <v>1.5</v>
      </c>
      <c r="AA15" s="97">
        <f t="shared" si="6"/>
        <v>1.4000000000000001</v>
      </c>
      <c r="AB15" s="97">
        <f t="shared" si="6"/>
        <v>1.2000000000000002</v>
      </c>
      <c r="AC15" s="94">
        <f t="shared" si="6"/>
        <v>0.6</v>
      </c>
      <c r="AD15" s="94">
        <f t="shared" si="6"/>
        <v>0.9</v>
      </c>
      <c r="AE15" s="94">
        <f t="shared" si="6"/>
        <v>1</v>
      </c>
      <c r="AF15" s="97">
        <f t="shared" si="6"/>
        <v>2</v>
      </c>
      <c r="AG15" s="97">
        <f t="shared" si="6"/>
        <v>1.73</v>
      </c>
      <c r="AH15" s="97">
        <f t="shared" si="6"/>
        <v>1.2999999999999998</v>
      </c>
      <c r="AI15" s="94">
        <f t="shared" si="6"/>
        <v>1.1000000000000001</v>
      </c>
      <c r="AJ15" s="94">
        <f t="shared" si="6"/>
        <v>1.2000000000000002</v>
      </c>
      <c r="AK15" s="94">
        <f t="shared" si="6"/>
        <v>1.2000000000000002</v>
      </c>
      <c r="AL15" s="97">
        <f t="shared" si="6"/>
        <v>1.6</v>
      </c>
      <c r="AM15" s="97">
        <f t="shared" si="6"/>
        <v>1.5</v>
      </c>
      <c r="AN15" s="97">
        <f t="shared" si="6"/>
        <v>1.5</v>
      </c>
      <c r="AO15" s="94">
        <f t="shared" si="6"/>
        <v>1.9</v>
      </c>
      <c r="AP15" s="94">
        <f t="shared" si="6"/>
        <v>1.9</v>
      </c>
      <c r="AQ15" s="94">
        <f t="shared" si="6"/>
        <v>2</v>
      </c>
      <c r="AR15" s="97">
        <f t="shared" si="6"/>
        <v>0</v>
      </c>
      <c r="AS15" s="97">
        <f t="shared" si="6"/>
        <v>0</v>
      </c>
      <c r="AT15" s="97">
        <f t="shared" si="6"/>
        <v>0</v>
      </c>
      <c r="AU15" s="94">
        <f t="shared" si="6"/>
        <v>0</v>
      </c>
      <c r="AV15" s="94">
        <f t="shared" si="6"/>
        <v>0</v>
      </c>
      <c r="AW15" s="94">
        <f t="shared" si="6"/>
        <v>0</v>
      </c>
      <c r="AX15" s="97">
        <f t="shared" si="6"/>
        <v>0.9</v>
      </c>
      <c r="AY15" s="97">
        <f t="shared" si="6"/>
        <v>1.06</v>
      </c>
      <c r="AZ15" s="97">
        <f t="shared" si="6"/>
        <v>0.7</v>
      </c>
      <c r="BA15" s="94">
        <f t="shared" si="6"/>
        <v>0.8</v>
      </c>
      <c r="BB15" s="94">
        <f t="shared" si="6"/>
        <v>0.89999999999999991</v>
      </c>
      <c r="BC15" s="94">
        <f t="shared" si="6"/>
        <v>0.89999999999999991</v>
      </c>
      <c r="BD15" s="97">
        <f t="shared" si="6"/>
        <v>1.7</v>
      </c>
      <c r="BE15" s="97">
        <f t="shared" si="6"/>
        <v>1.4000000000000001</v>
      </c>
      <c r="BF15" s="97">
        <f t="shared" si="6"/>
        <v>1.5</v>
      </c>
      <c r="BG15" s="94">
        <f t="shared" si="6"/>
        <v>1</v>
      </c>
      <c r="BH15" s="94">
        <f t="shared" si="6"/>
        <v>1.2</v>
      </c>
      <c r="BI15" s="94">
        <f t="shared" si="6"/>
        <v>1.2</v>
      </c>
      <c r="BJ15" s="93">
        <f t="shared" si="3"/>
        <v>13.6</v>
      </c>
      <c r="BK15" s="93">
        <f t="shared" si="1"/>
        <v>14</v>
      </c>
      <c r="BL15" s="93">
        <f t="shared" si="4"/>
        <v>11.3</v>
      </c>
      <c r="BM15" s="94">
        <f t="shared" si="2"/>
        <v>9.7000000000000011</v>
      </c>
      <c r="BN15" s="94">
        <f t="shared" si="2"/>
        <v>12.100000000000001</v>
      </c>
      <c r="BO15" s="94">
        <f t="shared" si="2"/>
        <v>12.5</v>
      </c>
      <c r="BP15" s="98" t="e">
        <f>BP16+BP17</f>
        <v>#REF!</v>
      </c>
      <c r="BQ15" s="98" t="e">
        <f>BQ16+BQ17</f>
        <v>#REF!</v>
      </c>
      <c r="BR15" s="98" t="e">
        <f>BR16+BR17</f>
        <v>#REF!</v>
      </c>
    </row>
    <row r="16" spans="1:70" ht="15" x14ac:dyDescent="0.25">
      <c r="A16" s="45" t="s">
        <v>24</v>
      </c>
      <c r="B16" s="99">
        <v>0.2</v>
      </c>
      <c r="C16" s="99">
        <v>0</v>
      </c>
      <c r="D16" s="99">
        <v>0.2</v>
      </c>
      <c r="E16" s="100">
        <v>0.7</v>
      </c>
      <c r="F16" s="100">
        <v>0.9</v>
      </c>
      <c r="G16" s="89">
        <v>0.9</v>
      </c>
      <c r="H16" s="90">
        <v>0.4</v>
      </c>
      <c r="I16" s="90">
        <v>0.5</v>
      </c>
      <c r="J16" s="90">
        <v>0.3</v>
      </c>
      <c r="K16" s="89">
        <v>0.3</v>
      </c>
      <c r="L16" s="89">
        <v>0.3</v>
      </c>
      <c r="M16" s="89">
        <v>0.3</v>
      </c>
      <c r="N16" s="90">
        <v>2.7</v>
      </c>
      <c r="O16" s="90">
        <v>3.4</v>
      </c>
      <c r="P16" s="90">
        <v>2.9</v>
      </c>
      <c r="Q16" s="89">
        <v>2.1</v>
      </c>
      <c r="R16" s="89">
        <v>3.2</v>
      </c>
      <c r="S16" s="89">
        <v>3.3</v>
      </c>
      <c r="T16" s="90">
        <v>0.1</v>
      </c>
      <c r="U16" s="90">
        <v>0.7</v>
      </c>
      <c r="V16" s="90"/>
      <c r="W16" s="89">
        <v>0.3</v>
      </c>
      <c r="X16" s="89">
        <v>0.3</v>
      </c>
      <c r="Y16" s="91">
        <v>0.3</v>
      </c>
      <c r="Z16" s="90">
        <v>0.1</v>
      </c>
      <c r="AA16" s="90">
        <v>0.1</v>
      </c>
      <c r="AB16" s="90">
        <v>0.1</v>
      </c>
      <c r="AC16" s="89">
        <v>0.1</v>
      </c>
      <c r="AD16" s="89">
        <v>0.1</v>
      </c>
      <c r="AE16" s="89">
        <v>0.1</v>
      </c>
      <c r="AF16" s="90">
        <v>1.1000000000000001</v>
      </c>
      <c r="AG16" s="90">
        <v>0.9</v>
      </c>
      <c r="AH16" s="90">
        <v>0.7</v>
      </c>
      <c r="AI16" s="89">
        <v>0.8</v>
      </c>
      <c r="AJ16" s="89">
        <v>0.8</v>
      </c>
      <c r="AK16" s="89">
        <v>0.8</v>
      </c>
      <c r="AL16" s="90">
        <v>1.6</v>
      </c>
      <c r="AM16" s="90">
        <v>1.5</v>
      </c>
      <c r="AN16" s="90">
        <v>1.5</v>
      </c>
      <c r="AO16" s="89">
        <v>1.9</v>
      </c>
      <c r="AP16" s="89">
        <v>1.9</v>
      </c>
      <c r="AQ16" s="89">
        <v>2</v>
      </c>
      <c r="AR16" s="90"/>
      <c r="AS16" s="90">
        <v>0</v>
      </c>
      <c r="AT16" s="90"/>
      <c r="AU16" s="89"/>
      <c r="AV16" s="89"/>
      <c r="AW16" s="89"/>
      <c r="AX16" s="90">
        <v>0.4</v>
      </c>
      <c r="AY16" s="90">
        <v>0.6</v>
      </c>
      <c r="AZ16" s="90">
        <v>0.4</v>
      </c>
      <c r="BA16" s="89">
        <v>0.6</v>
      </c>
      <c r="BB16" s="89">
        <v>0.6</v>
      </c>
      <c r="BC16" s="89">
        <v>0.6</v>
      </c>
      <c r="BD16" s="90">
        <v>0.3</v>
      </c>
      <c r="BE16" s="90">
        <v>0.1</v>
      </c>
      <c r="BF16" s="90">
        <v>0.6</v>
      </c>
      <c r="BG16" s="89">
        <v>0.5</v>
      </c>
      <c r="BH16" s="89">
        <v>0.5</v>
      </c>
      <c r="BI16" s="89">
        <v>0.5</v>
      </c>
      <c r="BJ16" s="93">
        <f t="shared" si="3"/>
        <v>6.9000000000000012</v>
      </c>
      <c r="BK16" s="93">
        <f t="shared" si="1"/>
        <v>7.7999999999999989</v>
      </c>
      <c r="BL16" s="93">
        <f t="shared" si="4"/>
        <v>6.7</v>
      </c>
      <c r="BM16" s="94">
        <f t="shared" si="2"/>
        <v>7.2999999999999989</v>
      </c>
      <c r="BN16" s="94">
        <f t="shared" si="2"/>
        <v>8.6</v>
      </c>
      <c r="BO16" s="94">
        <f t="shared" si="2"/>
        <v>8.7999999999999989</v>
      </c>
      <c r="BP16" s="101" t="e">
        <f>#REF!</f>
        <v>#REF!</v>
      </c>
      <c r="BQ16" s="101" t="e">
        <f>#REF!</f>
        <v>#REF!</v>
      </c>
      <c r="BR16" s="101" t="e">
        <f>#REF!</f>
        <v>#REF!</v>
      </c>
    </row>
    <row r="17" spans="1:70" ht="45" x14ac:dyDescent="0.25">
      <c r="A17" s="45" t="s">
        <v>25</v>
      </c>
      <c r="B17" s="99">
        <v>0.5</v>
      </c>
      <c r="C17" s="99">
        <v>0.46</v>
      </c>
      <c r="D17" s="99">
        <v>0.3</v>
      </c>
      <c r="E17" s="100">
        <v>0.2</v>
      </c>
      <c r="F17" s="100">
        <v>0.3</v>
      </c>
      <c r="G17" s="89">
        <v>0.3</v>
      </c>
      <c r="H17" s="90"/>
      <c r="I17" s="90">
        <v>0</v>
      </c>
      <c r="J17" s="90"/>
      <c r="K17" s="89"/>
      <c r="L17" s="89"/>
      <c r="M17" s="89"/>
      <c r="N17" s="90"/>
      <c r="O17" s="90">
        <v>0</v>
      </c>
      <c r="P17" s="90"/>
      <c r="Q17" s="89"/>
      <c r="R17" s="89"/>
      <c r="S17" s="89"/>
      <c r="T17" s="90">
        <v>2</v>
      </c>
      <c r="U17" s="90">
        <v>1.85</v>
      </c>
      <c r="V17" s="90">
        <v>1.4</v>
      </c>
      <c r="W17" s="89">
        <v>0.7</v>
      </c>
      <c r="X17" s="89">
        <v>1</v>
      </c>
      <c r="Y17" s="91">
        <v>1.1000000000000001</v>
      </c>
      <c r="Z17" s="90">
        <v>1.4</v>
      </c>
      <c r="AA17" s="90">
        <v>1.3</v>
      </c>
      <c r="AB17" s="90">
        <v>1.1000000000000001</v>
      </c>
      <c r="AC17" s="89">
        <v>0.5</v>
      </c>
      <c r="AD17" s="89">
        <v>0.8</v>
      </c>
      <c r="AE17" s="89">
        <v>0.9</v>
      </c>
      <c r="AF17" s="90">
        <v>0.9</v>
      </c>
      <c r="AG17" s="90">
        <v>0.83</v>
      </c>
      <c r="AH17" s="90">
        <v>0.6</v>
      </c>
      <c r="AI17" s="89">
        <v>0.3</v>
      </c>
      <c r="AJ17" s="89">
        <v>0.4</v>
      </c>
      <c r="AK17" s="89">
        <v>0.4</v>
      </c>
      <c r="AL17" s="90"/>
      <c r="AM17" s="90">
        <v>0</v>
      </c>
      <c r="AN17" s="90"/>
      <c r="AO17" s="89"/>
      <c r="AP17" s="89"/>
      <c r="AQ17" s="89"/>
      <c r="AR17" s="90"/>
      <c r="AS17" s="90">
        <v>0</v>
      </c>
      <c r="AT17" s="90"/>
      <c r="AU17" s="89"/>
      <c r="AV17" s="89"/>
      <c r="AW17" s="89"/>
      <c r="AX17" s="90">
        <v>0.5</v>
      </c>
      <c r="AY17" s="90">
        <v>0.46</v>
      </c>
      <c r="AZ17" s="90">
        <v>0.3</v>
      </c>
      <c r="BA17" s="89">
        <v>0.2</v>
      </c>
      <c r="BB17" s="89">
        <v>0.3</v>
      </c>
      <c r="BC17" s="89">
        <v>0.3</v>
      </c>
      <c r="BD17" s="90">
        <v>1.4</v>
      </c>
      <c r="BE17" s="90">
        <v>1.3</v>
      </c>
      <c r="BF17" s="90">
        <v>0.9</v>
      </c>
      <c r="BG17" s="89">
        <v>0.5</v>
      </c>
      <c r="BH17" s="89">
        <v>0.7</v>
      </c>
      <c r="BI17" s="89">
        <v>0.7</v>
      </c>
      <c r="BJ17" s="93">
        <f t="shared" si="3"/>
        <v>6.6999999999999993</v>
      </c>
      <c r="BK17" s="93">
        <f t="shared" si="1"/>
        <v>6.2</v>
      </c>
      <c r="BL17" s="93">
        <f t="shared" si="4"/>
        <v>4.5999999999999996</v>
      </c>
      <c r="BM17" s="94">
        <f t="shared" si="2"/>
        <v>2.4</v>
      </c>
      <c r="BN17" s="94">
        <f t="shared" si="2"/>
        <v>3.5</v>
      </c>
      <c r="BO17" s="94">
        <f t="shared" si="2"/>
        <v>3.7</v>
      </c>
      <c r="BP17" s="101" t="e">
        <f>#REF!</f>
        <v>#REF!</v>
      </c>
      <c r="BQ17" s="101" t="e">
        <f>#REF!</f>
        <v>#REF!</v>
      </c>
      <c r="BR17" s="101" t="e">
        <f>#REF!</f>
        <v>#REF!</v>
      </c>
    </row>
    <row r="18" spans="1:70" s="2" customFormat="1" ht="14.25" x14ac:dyDescent="0.2">
      <c r="A18" s="96" t="s">
        <v>31</v>
      </c>
      <c r="B18" s="87">
        <f t="shared" ref="B18:BI18" si="7">B19+B20</f>
        <v>54.6</v>
      </c>
      <c r="C18" s="87">
        <f t="shared" si="7"/>
        <v>35</v>
      </c>
      <c r="D18" s="87">
        <f t="shared" si="7"/>
        <v>0</v>
      </c>
      <c r="E18" s="88">
        <f t="shared" si="7"/>
        <v>0</v>
      </c>
      <c r="F18" s="88">
        <f t="shared" si="7"/>
        <v>0</v>
      </c>
      <c r="G18" s="88">
        <f t="shared" si="7"/>
        <v>0</v>
      </c>
      <c r="H18" s="97">
        <f t="shared" si="7"/>
        <v>21.5</v>
      </c>
      <c r="I18" s="97">
        <f t="shared" si="7"/>
        <v>17.2</v>
      </c>
      <c r="J18" s="97">
        <f t="shared" si="7"/>
        <v>17.600000000000001</v>
      </c>
      <c r="K18" s="94">
        <f t="shared" si="7"/>
        <v>6.1</v>
      </c>
      <c r="L18" s="94">
        <f t="shared" si="7"/>
        <v>1.8</v>
      </c>
      <c r="M18" s="94">
        <f t="shared" si="7"/>
        <v>1.9</v>
      </c>
      <c r="N18" s="97">
        <f t="shared" si="7"/>
        <v>12.2</v>
      </c>
      <c r="O18" s="97">
        <f t="shared" si="7"/>
        <v>16.7</v>
      </c>
      <c r="P18" s="97">
        <f t="shared" si="7"/>
        <v>7.6</v>
      </c>
      <c r="Q18" s="94">
        <f t="shared" si="7"/>
        <v>0</v>
      </c>
      <c r="R18" s="94">
        <f t="shared" si="7"/>
        <v>13.3</v>
      </c>
      <c r="S18" s="94">
        <f t="shared" si="7"/>
        <v>14.4</v>
      </c>
      <c r="T18" s="97">
        <f t="shared" si="7"/>
        <v>36</v>
      </c>
      <c r="U18" s="97">
        <f t="shared" si="7"/>
        <v>25.5</v>
      </c>
      <c r="V18" s="97">
        <f t="shared" si="7"/>
        <v>0</v>
      </c>
      <c r="W18" s="94">
        <f t="shared" si="7"/>
        <v>14.5</v>
      </c>
      <c r="X18" s="94">
        <f t="shared" si="7"/>
        <v>7.9</v>
      </c>
      <c r="Y18" s="94">
        <f t="shared" si="7"/>
        <v>8.6</v>
      </c>
      <c r="Z18" s="97">
        <f t="shared" si="7"/>
        <v>3.6</v>
      </c>
      <c r="AA18" s="97">
        <f t="shared" si="7"/>
        <v>3.2</v>
      </c>
      <c r="AB18" s="97">
        <f t="shared" si="7"/>
        <v>0</v>
      </c>
      <c r="AC18" s="94">
        <f t="shared" si="7"/>
        <v>0</v>
      </c>
      <c r="AD18" s="94">
        <f t="shared" si="7"/>
        <v>0</v>
      </c>
      <c r="AE18" s="94">
        <f t="shared" si="7"/>
        <v>0</v>
      </c>
      <c r="AF18" s="97">
        <f t="shared" si="7"/>
        <v>66.2</v>
      </c>
      <c r="AG18" s="97">
        <f t="shared" si="7"/>
        <v>73</v>
      </c>
      <c r="AH18" s="97">
        <f t="shared" si="7"/>
        <v>59.1</v>
      </c>
      <c r="AI18" s="94">
        <f t="shared" si="7"/>
        <v>49.3</v>
      </c>
      <c r="AJ18" s="94">
        <f t="shared" si="7"/>
        <v>35.5</v>
      </c>
      <c r="AK18" s="94">
        <f t="shared" si="7"/>
        <v>38.4</v>
      </c>
      <c r="AL18" s="97">
        <f t="shared" si="7"/>
        <v>11.7</v>
      </c>
      <c r="AM18" s="97">
        <f t="shared" si="7"/>
        <v>22.8</v>
      </c>
      <c r="AN18" s="97">
        <f t="shared" si="7"/>
        <v>0</v>
      </c>
      <c r="AO18" s="94">
        <f t="shared" si="7"/>
        <v>0</v>
      </c>
      <c r="AP18" s="94">
        <f t="shared" si="7"/>
        <v>0</v>
      </c>
      <c r="AQ18" s="94">
        <f t="shared" si="7"/>
        <v>0</v>
      </c>
      <c r="AR18" s="97">
        <f t="shared" si="7"/>
        <v>42.4</v>
      </c>
      <c r="AS18" s="97">
        <f t="shared" si="7"/>
        <v>32.200000000000003</v>
      </c>
      <c r="AT18" s="97">
        <f t="shared" si="7"/>
        <v>7.3</v>
      </c>
      <c r="AU18" s="94">
        <f t="shared" si="7"/>
        <v>2.1</v>
      </c>
      <c r="AV18" s="94">
        <f t="shared" si="7"/>
        <v>2</v>
      </c>
      <c r="AW18" s="94">
        <f t="shared" si="7"/>
        <v>2.2000000000000002</v>
      </c>
      <c r="AX18" s="97">
        <f t="shared" si="7"/>
        <v>18.899999999999999</v>
      </c>
      <c r="AY18" s="97">
        <f t="shared" si="7"/>
        <v>21.6</v>
      </c>
      <c r="AZ18" s="97">
        <f t="shared" si="7"/>
        <v>17.2</v>
      </c>
      <c r="BA18" s="94">
        <f t="shared" si="7"/>
        <v>19.3</v>
      </c>
      <c r="BB18" s="94">
        <f t="shared" si="7"/>
        <v>9.6999999999999993</v>
      </c>
      <c r="BC18" s="94">
        <f t="shared" si="7"/>
        <v>10.5</v>
      </c>
      <c r="BD18" s="97">
        <f t="shared" si="7"/>
        <v>11.600000000000001</v>
      </c>
      <c r="BE18" s="97">
        <f t="shared" si="7"/>
        <v>11</v>
      </c>
      <c r="BF18" s="97">
        <f t="shared" si="7"/>
        <v>8.5</v>
      </c>
      <c r="BG18" s="94">
        <f t="shared" si="7"/>
        <v>2.5</v>
      </c>
      <c r="BH18" s="94">
        <f t="shared" si="7"/>
        <v>0</v>
      </c>
      <c r="BI18" s="94">
        <f t="shared" si="7"/>
        <v>0</v>
      </c>
      <c r="BJ18" s="93">
        <f t="shared" si="3"/>
        <v>278.7</v>
      </c>
      <c r="BK18" s="93">
        <f t="shared" si="1"/>
        <v>258.20000000000005</v>
      </c>
      <c r="BL18" s="93">
        <f t="shared" si="4"/>
        <v>117.29999999999998</v>
      </c>
      <c r="BM18" s="94">
        <f t="shared" si="2"/>
        <v>93.8</v>
      </c>
      <c r="BN18" s="94">
        <f t="shared" si="2"/>
        <v>70.2</v>
      </c>
      <c r="BO18" s="103">
        <f t="shared" si="2"/>
        <v>76</v>
      </c>
      <c r="BP18" s="98" t="e">
        <f>BP19+BP20</f>
        <v>#REF!</v>
      </c>
      <c r="BQ18" s="98" t="e">
        <f>BQ19+BQ20</f>
        <v>#REF!</v>
      </c>
      <c r="BR18" s="98" t="e">
        <f>BR19+BR20</f>
        <v>#REF!</v>
      </c>
    </row>
    <row r="19" spans="1:70" ht="15" x14ac:dyDescent="0.25">
      <c r="A19" s="45" t="s">
        <v>24</v>
      </c>
      <c r="B19" s="99">
        <v>54.6</v>
      </c>
      <c r="C19" s="99">
        <v>35</v>
      </c>
      <c r="D19" s="99"/>
      <c r="E19" s="100"/>
      <c r="F19" s="100"/>
      <c r="G19" s="89"/>
      <c r="H19" s="90">
        <v>3.7</v>
      </c>
      <c r="I19" s="90">
        <v>3.1</v>
      </c>
      <c r="J19" s="90"/>
      <c r="K19" s="89"/>
      <c r="L19" s="89">
        <v>1.8</v>
      </c>
      <c r="M19" s="89">
        <v>1.9</v>
      </c>
      <c r="N19" s="90">
        <v>12.2</v>
      </c>
      <c r="O19" s="90">
        <v>16.7</v>
      </c>
      <c r="P19" s="90">
        <v>7.6</v>
      </c>
      <c r="Q19" s="89"/>
      <c r="R19" s="89">
        <v>13.3</v>
      </c>
      <c r="S19" s="89">
        <v>14.4</v>
      </c>
      <c r="T19" s="90">
        <v>22.7</v>
      </c>
      <c r="U19" s="90">
        <v>15</v>
      </c>
      <c r="V19" s="90"/>
      <c r="W19" s="89">
        <v>4.5999999999999996</v>
      </c>
      <c r="X19" s="89"/>
      <c r="Y19" s="89"/>
      <c r="Z19" s="90">
        <v>3.6</v>
      </c>
      <c r="AA19" s="90">
        <v>3.2</v>
      </c>
      <c r="AB19" s="90"/>
      <c r="AC19" s="89"/>
      <c r="AD19" s="89"/>
      <c r="AE19" s="89"/>
      <c r="AF19" s="90">
        <v>56.2</v>
      </c>
      <c r="AG19" s="90">
        <v>65.099999999999994</v>
      </c>
      <c r="AH19" s="90">
        <v>52.4</v>
      </c>
      <c r="AI19" s="89">
        <v>42.3</v>
      </c>
      <c r="AJ19" s="89">
        <v>31.8</v>
      </c>
      <c r="AK19" s="89">
        <v>34.4</v>
      </c>
      <c r="AL19" s="90">
        <v>11.7</v>
      </c>
      <c r="AM19" s="90">
        <v>22.8</v>
      </c>
      <c r="AN19" s="90"/>
      <c r="AO19" s="89"/>
      <c r="AP19" s="89"/>
      <c r="AQ19" s="89"/>
      <c r="AR19" s="90">
        <v>42.4</v>
      </c>
      <c r="AS19" s="90">
        <v>32.200000000000003</v>
      </c>
      <c r="AT19" s="90">
        <v>7.3</v>
      </c>
      <c r="AU19" s="89">
        <v>2.1</v>
      </c>
      <c r="AV19" s="89">
        <v>2</v>
      </c>
      <c r="AW19" s="89">
        <v>2.2000000000000002</v>
      </c>
      <c r="AX19" s="90">
        <v>18.899999999999999</v>
      </c>
      <c r="AY19" s="90">
        <v>21.6</v>
      </c>
      <c r="AZ19" s="90">
        <v>17.2</v>
      </c>
      <c r="BA19" s="89">
        <v>19.3</v>
      </c>
      <c r="BB19" s="89">
        <v>9.6999999999999993</v>
      </c>
      <c r="BC19" s="89">
        <v>10.5</v>
      </c>
      <c r="BD19" s="90">
        <v>8.3000000000000007</v>
      </c>
      <c r="BE19" s="90">
        <v>8.4</v>
      </c>
      <c r="BF19" s="90">
        <v>8.5</v>
      </c>
      <c r="BG19" s="89"/>
      <c r="BH19" s="89"/>
      <c r="BI19" s="89"/>
      <c r="BJ19" s="93">
        <f t="shared" si="3"/>
        <v>234.29999999999995</v>
      </c>
      <c r="BK19" s="93">
        <f t="shared" si="1"/>
        <v>223.10000000000002</v>
      </c>
      <c r="BL19" s="93">
        <f t="shared" si="4"/>
        <v>93</v>
      </c>
      <c r="BM19" s="94">
        <f t="shared" si="2"/>
        <v>68.3</v>
      </c>
      <c r="BN19" s="94">
        <f t="shared" si="2"/>
        <v>58.600000000000009</v>
      </c>
      <c r="BO19" s="94">
        <f t="shared" si="2"/>
        <v>63.400000000000006</v>
      </c>
      <c r="BP19" s="101" t="e">
        <f>#REF!</f>
        <v>#REF!</v>
      </c>
      <c r="BQ19" s="101" t="e">
        <f>#REF!</f>
        <v>#REF!</v>
      </c>
      <c r="BR19" s="101" t="e">
        <f>#REF!</f>
        <v>#REF!</v>
      </c>
    </row>
    <row r="20" spans="1:70" ht="45" x14ac:dyDescent="0.25">
      <c r="A20" s="45" t="s">
        <v>25</v>
      </c>
      <c r="B20" s="99"/>
      <c r="C20" s="99">
        <v>0</v>
      </c>
      <c r="D20" s="99"/>
      <c r="E20" s="100"/>
      <c r="F20" s="100"/>
      <c r="G20" s="89"/>
      <c r="H20" s="90">
        <v>17.8</v>
      </c>
      <c r="I20" s="90">
        <v>14.1</v>
      </c>
      <c r="J20" s="90">
        <v>17.600000000000001</v>
      </c>
      <c r="K20" s="89">
        <v>6.1</v>
      </c>
      <c r="L20" s="89"/>
      <c r="M20" s="89"/>
      <c r="N20" s="90"/>
      <c r="O20" s="90">
        <v>0</v>
      </c>
      <c r="P20" s="90"/>
      <c r="Q20" s="89"/>
      <c r="R20" s="89"/>
      <c r="S20" s="89"/>
      <c r="T20" s="90">
        <v>13.3</v>
      </c>
      <c r="U20" s="90">
        <v>10.5</v>
      </c>
      <c r="V20" s="90"/>
      <c r="W20" s="89">
        <v>9.9</v>
      </c>
      <c r="X20" s="89">
        <v>7.9</v>
      </c>
      <c r="Y20" s="89">
        <v>8.6</v>
      </c>
      <c r="Z20" s="90"/>
      <c r="AA20" s="90">
        <v>0</v>
      </c>
      <c r="AB20" s="90"/>
      <c r="AC20" s="89"/>
      <c r="AD20" s="89"/>
      <c r="AE20" s="89"/>
      <c r="AF20" s="90">
        <v>10</v>
      </c>
      <c r="AG20" s="90">
        <v>7.9</v>
      </c>
      <c r="AH20" s="90">
        <v>6.7</v>
      </c>
      <c r="AI20" s="89">
        <v>7</v>
      </c>
      <c r="AJ20" s="89">
        <v>3.7</v>
      </c>
      <c r="AK20" s="89">
        <v>4</v>
      </c>
      <c r="AL20" s="90"/>
      <c r="AM20" s="90">
        <v>0</v>
      </c>
      <c r="AN20" s="90"/>
      <c r="AO20" s="89"/>
      <c r="AP20" s="89"/>
      <c r="AQ20" s="89"/>
      <c r="AR20" s="90">
        <v>0</v>
      </c>
      <c r="AS20" s="90">
        <v>0</v>
      </c>
      <c r="AT20" s="90"/>
      <c r="AU20" s="89"/>
      <c r="AV20" s="89"/>
      <c r="AW20" s="89"/>
      <c r="AX20" s="90"/>
      <c r="AY20" s="90">
        <v>0</v>
      </c>
      <c r="AZ20" s="90"/>
      <c r="BA20" s="89"/>
      <c r="BB20" s="89"/>
      <c r="BC20" s="89"/>
      <c r="BD20" s="90">
        <v>3.3</v>
      </c>
      <c r="BE20" s="90">
        <v>2.6</v>
      </c>
      <c r="BF20" s="90"/>
      <c r="BG20" s="89">
        <v>2.5</v>
      </c>
      <c r="BH20" s="89"/>
      <c r="BI20" s="89"/>
      <c r="BJ20" s="93">
        <f t="shared" si="3"/>
        <v>44.400000000000006</v>
      </c>
      <c r="BK20" s="93">
        <f t="shared" si="1"/>
        <v>35.1</v>
      </c>
      <c r="BL20" s="93">
        <f t="shared" si="4"/>
        <v>24.3</v>
      </c>
      <c r="BM20" s="94">
        <f t="shared" si="2"/>
        <v>25.5</v>
      </c>
      <c r="BN20" s="94">
        <f t="shared" si="2"/>
        <v>11.600000000000001</v>
      </c>
      <c r="BO20" s="94">
        <f t="shared" si="2"/>
        <v>12.6</v>
      </c>
      <c r="BP20" s="101" t="e">
        <f>#REF!</f>
        <v>#REF!</v>
      </c>
      <c r="BQ20" s="101" t="e">
        <f>#REF!</f>
        <v>#REF!</v>
      </c>
      <c r="BR20" s="101" t="e">
        <f>#REF!</f>
        <v>#REF!</v>
      </c>
    </row>
    <row r="21" spans="1:70" s="2" customFormat="1" ht="28.5" x14ac:dyDescent="0.2">
      <c r="A21" s="96" t="s">
        <v>32</v>
      </c>
      <c r="B21" s="87">
        <f t="shared" ref="B21:BI21" si="8">B22+B23+B24</f>
        <v>5</v>
      </c>
      <c r="C21" s="87">
        <f t="shared" si="8"/>
        <v>5.92</v>
      </c>
      <c r="D21" s="87">
        <f t="shared" si="8"/>
        <v>5.6000000000000005</v>
      </c>
      <c r="E21" s="88">
        <f t="shared" si="8"/>
        <v>5.6</v>
      </c>
      <c r="F21" s="88">
        <f t="shared" si="8"/>
        <v>5.5</v>
      </c>
      <c r="G21" s="88">
        <f t="shared" si="8"/>
        <v>5.6000000000000005</v>
      </c>
      <c r="H21" s="97">
        <f t="shared" si="8"/>
        <v>2.7</v>
      </c>
      <c r="I21" s="97">
        <f t="shared" si="8"/>
        <v>2.75</v>
      </c>
      <c r="J21" s="97">
        <f t="shared" si="8"/>
        <v>3.5</v>
      </c>
      <c r="K21" s="94">
        <f t="shared" si="8"/>
        <v>3.3</v>
      </c>
      <c r="L21" s="94">
        <f t="shared" si="8"/>
        <v>3</v>
      </c>
      <c r="M21" s="94">
        <f t="shared" si="8"/>
        <v>3.1</v>
      </c>
      <c r="N21" s="97">
        <f t="shared" si="8"/>
        <v>1.6</v>
      </c>
      <c r="O21" s="97">
        <f t="shared" si="8"/>
        <v>2.0700000000000003</v>
      </c>
      <c r="P21" s="97">
        <f t="shared" si="8"/>
        <v>2.4</v>
      </c>
      <c r="Q21" s="94">
        <f t="shared" si="8"/>
        <v>2.6999999999999997</v>
      </c>
      <c r="R21" s="94">
        <f t="shared" si="8"/>
        <v>2.5</v>
      </c>
      <c r="S21" s="94">
        <f t="shared" si="8"/>
        <v>2.5999999999999996</v>
      </c>
      <c r="T21" s="97">
        <f t="shared" si="8"/>
        <v>3.5</v>
      </c>
      <c r="U21" s="97">
        <f t="shared" si="8"/>
        <v>3.11</v>
      </c>
      <c r="V21" s="97">
        <f t="shared" si="8"/>
        <v>4.2</v>
      </c>
      <c r="W21" s="94">
        <f t="shared" si="8"/>
        <v>4.0999999999999996</v>
      </c>
      <c r="X21" s="94">
        <f t="shared" si="8"/>
        <v>3.6</v>
      </c>
      <c r="Y21" s="94">
        <f t="shared" si="8"/>
        <v>3.8000000000000003</v>
      </c>
      <c r="Z21" s="97">
        <f t="shared" si="8"/>
        <v>2.9</v>
      </c>
      <c r="AA21" s="97">
        <f t="shared" si="8"/>
        <v>2.73</v>
      </c>
      <c r="AB21" s="97">
        <f t="shared" si="8"/>
        <v>3.3</v>
      </c>
      <c r="AC21" s="94">
        <f t="shared" si="8"/>
        <v>3.2</v>
      </c>
      <c r="AD21" s="94">
        <f t="shared" si="8"/>
        <v>2.9</v>
      </c>
      <c r="AE21" s="94">
        <f t="shared" si="8"/>
        <v>3</v>
      </c>
      <c r="AF21" s="97">
        <f t="shared" si="8"/>
        <v>1.6</v>
      </c>
      <c r="AG21" s="97">
        <f t="shared" si="8"/>
        <v>1.97</v>
      </c>
      <c r="AH21" s="97">
        <f t="shared" si="8"/>
        <v>1.7</v>
      </c>
      <c r="AI21" s="94">
        <f t="shared" si="8"/>
        <v>1.4</v>
      </c>
      <c r="AJ21" s="94">
        <f t="shared" si="8"/>
        <v>1.7</v>
      </c>
      <c r="AK21" s="94">
        <f t="shared" si="8"/>
        <v>1.7</v>
      </c>
      <c r="AL21" s="97">
        <f t="shared" si="8"/>
        <v>0.89999999999999991</v>
      </c>
      <c r="AM21" s="97">
        <f t="shared" si="8"/>
        <v>1.5799999999999998</v>
      </c>
      <c r="AN21" s="97">
        <f t="shared" si="8"/>
        <v>2.4000000000000004</v>
      </c>
      <c r="AO21" s="94">
        <f t="shared" si="8"/>
        <v>2.5</v>
      </c>
      <c r="AP21" s="94">
        <f t="shared" si="8"/>
        <v>2.6</v>
      </c>
      <c r="AQ21" s="94">
        <f t="shared" si="8"/>
        <v>2.7</v>
      </c>
      <c r="AR21" s="97">
        <f t="shared" si="8"/>
        <v>2.8</v>
      </c>
      <c r="AS21" s="97">
        <f t="shared" si="8"/>
        <v>3.76</v>
      </c>
      <c r="AT21" s="97">
        <f t="shared" si="8"/>
        <v>3.6999999999999997</v>
      </c>
      <c r="AU21" s="94">
        <f t="shared" si="8"/>
        <v>2.6999999999999997</v>
      </c>
      <c r="AV21" s="94">
        <f t="shared" si="8"/>
        <v>2.6999999999999997</v>
      </c>
      <c r="AW21" s="94">
        <f t="shared" si="8"/>
        <v>2.8</v>
      </c>
      <c r="AX21" s="97">
        <f t="shared" si="8"/>
        <v>2.5</v>
      </c>
      <c r="AY21" s="97">
        <f t="shared" si="8"/>
        <v>2.76</v>
      </c>
      <c r="AZ21" s="97">
        <f t="shared" si="8"/>
        <v>2.8</v>
      </c>
      <c r="BA21" s="94">
        <f t="shared" si="8"/>
        <v>2</v>
      </c>
      <c r="BB21" s="94">
        <f t="shared" si="8"/>
        <v>1.9000000000000001</v>
      </c>
      <c r="BC21" s="94">
        <f t="shared" si="8"/>
        <v>1.9000000000000001</v>
      </c>
      <c r="BD21" s="97">
        <f t="shared" si="8"/>
        <v>3.3000000000000003</v>
      </c>
      <c r="BE21" s="97">
        <f t="shared" si="8"/>
        <v>2.4500000000000002</v>
      </c>
      <c r="BF21" s="97">
        <f t="shared" si="8"/>
        <v>3</v>
      </c>
      <c r="BG21" s="94">
        <f t="shared" si="8"/>
        <v>3.1</v>
      </c>
      <c r="BH21" s="94">
        <f t="shared" si="8"/>
        <v>2.6999999999999997</v>
      </c>
      <c r="BI21" s="94">
        <f t="shared" si="8"/>
        <v>2.8</v>
      </c>
      <c r="BJ21" s="93">
        <f t="shared" si="3"/>
        <v>26.8</v>
      </c>
      <c r="BK21" s="93">
        <f t="shared" si="1"/>
        <v>29.099999999999991</v>
      </c>
      <c r="BL21" s="93">
        <f t="shared" si="4"/>
        <v>32.599999999999994</v>
      </c>
      <c r="BM21" s="94">
        <f t="shared" si="2"/>
        <v>30.599999999999998</v>
      </c>
      <c r="BN21" s="103">
        <f t="shared" si="2"/>
        <v>29.099999999999998</v>
      </c>
      <c r="BO21" s="94">
        <f t="shared" si="2"/>
        <v>30</v>
      </c>
      <c r="BP21" s="98" t="e">
        <f>BP22+BP23+BP24</f>
        <v>#REF!</v>
      </c>
      <c r="BQ21" s="98" t="e">
        <f>BQ22+BQ23+BQ24</f>
        <v>#REF!</v>
      </c>
      <c r="BR21" s="98" t="e">
        <f>BR22+BR23+BR24</f>
        <v>#REF!</v>
      </c>
    </row>
    <row r="22" spans="1:70" ht="15" x14ac:dyDescent="0.25">
      <c r="A22" s="45" t="s">
        <v>24</v>
      </c>
      <c r="B22" s="99">
        <v>4.2</v>
      </c>
      <c r="C22" s="99">
        <v>5.2</v>
      </c>
      <c r="D22" s="99">
        <v>4.7</v>
      </c>
      <c r="E22" s="100">
        <v>4.5999999999999996</v>
      </c>
      <c r="F22" s="100">
        <v>4.5999999999999996</v>
      </c>
      <c r="G22" s="89">
        <v>4.7</v>
      </c>
      <c r="H22" s="90">
        <v>1.2</v>
      </c>
      <c r="I22" s="90">
        <v>1.4</v>
      </c>
      <c r="J22" s="90">
        <v>1.9</v>
      </c>
      <c r="K22" s="89">
        <v>1.7</v>
      </c>
      <c r="L22" s="89">
        <v>1.6</v>
      </c>
      <c r="M22" s="89">
        <v>1.6</v>
      </c>
      <c r="N22" s="90">
        <v>1.3</v>
      </c>
      <c r="O22" s="90">
        <v>1.8</v>
      </c>
      <c r="P22" s="90">
        <v>2</v>
      </c>
      <c r="Q22" s="89">
        <v>2.2999999999999998</v>
      </c>
      <c r="R22" s="89">
        <v>2.2000000000000002</v>
      </c>
      <c r="S22" s="89">
        <v>2.2999999999999998</v>
      </c>
      <c r="T22" s="90">
        <v>0.7</v>
      </c>
      <c r="U22" s="90">
        <v>0.6</v>
      </c>
      <c r="V22" s="90">
        <v>1.2</v>
      </c>
      <c r="W22" s="89">
        <v>1.1000000000000001</v>
      </c>
      <c r="X22" s="89">
        <v>1</v>
      </c>
      <c r="Y22" s="91">
        <v>1.1000000000000001</v>
      </c>
      <c r="Z22" s="90">
        <v>0.3</v>
      </c>
      <c r="AA22" s="90">
        <v>0.4</v>
      </c>
      <c r="AB22" s="90">
        <v>0.3</v>
      </c>
      <c r="AC22" s="89">
        <v>0.2</v>
      </c>
      <c r="AD22" s="89">
        <v>0.3</v>
      </c>
      <c r="AE22" s="89">
        <v>0.3</v>
      </c>
      <c r="AF22" s="90">
        <v>0.3</v>
      </c>
      <c r="AG22" s="90">
        <v>0.8</v>
      </c>
      <c r="AH22" s="90">
        <v>0.3</v>
      </c>
      <c r="AI22" s="89"/>
      <c r="AJ22" s="89">
        <v>0.5</v>
      </c>
      <c r="AK22" s="89">
        <v>0.5</v>
      </c>
      <c r="AL22" s="90">
        <v>0.7</v>
      </c>
      <c r="AM22" s="90">
        <v>1.4</v>
      </c>
      <c r="AN22" s="90">
        <v>2.2000000000000002</v>
      </c>
      <c r="AO22" s="89">
        <v>2.2999999999999998</v>
      </c>
      <c r="AP22" s="89">
        <v>2.4</v>
      </c>
      <c r="AQ22" s="89">
        <v>2.5</v>
      </c>
      <c r="AR22" s="90">
        <v>2.4</v>
      </c>
      <c r="AS22" s="90">
        <v>3.4</v>
      </c>
      <c r="AT22" s="90">
        <v>3.3</v>
      </c>
      <c r="AU22" s="89">
        <v>2.2999999999999998</v>
      </c>
      <c r="AV22" s="89">
        <v>2.2999999999999998</v>
      </c>
      <c r="AW22" s="89">
        <v>2.4</v>
      </c>
      <c r="AX22" s="90">
        <v>2.1</v>
      </c>
      <c r="AY22" s="90">
        <v>2.4</v>
      </c>
      <c r="AZ22" s="90">
        <v>2.4</v>
      </c>
      <c r="BA22" s="89">
        <v>1.6</v>
      </c>
      <c r="BB22" s="89">
        <v>1.6</v>
      </c>
      <c r="BC22" s="89">
        <v>1.6</v>
      </c>
      <c r="BD22" s="90">
        <v>0.8</v>
      </c>
      <c r="BE22" s="90">
        <v>0.2</v>
      </c>
      <c r="BF22" s="90">
        <v>0.4</v>
      </c>
      <c r="BG22" s="89">
        <v>0.4</v>
      </c>
      <c r="BH22" s="89">
        <v>0.3</v>
      </c>
      <c r="BI22" s="89">
        <v>0.3</v>
      </c>
      <c r="BJ22" s="93">
        <f t="shared" si="3"/>
        <v>14</v>
      </c>
      <c r="BK22" s="93">
        <f t="shared" si="1"/>
        <v>17.600000000000001</v>
      </c>
      <c r="BL22" s="93">
        <f t="shared" si="4"/>
        <v>18.700000000000003</v>
      </c>
      <c r="BM22" s="94">
        <f t="shared" si="2"/>
        <v>16.5</v>
      </c>
      <c r="BN22" s="94">
        <f t="shared" si="2"/>
        <v>16.8</v>
      </c>
      <c r="BO22" s="94">
        <f t="shared" si="2"/>
        <v>17.300000000000004</v>
      </c>
      <c r="BP22" s="101" t="e">
        <f>#REF!</f>
        <v>#REF!</v>
      </c>
      <c r="BQ22" s="101" t="e">
        <f>#REF!</f>
        <v>#REF!</v>
      </c>
      <c r="BR22" s="101" t="e">
        <f>#REF!</f>
        <v>#REF!</v>
      </c>
    </row>
    <row r="23" spans="1:70" ht="15" customHeight="1" x14ac:dyDescent="0.25">
      <c r="A23" s="45" t="s">
        <v>25</v>
      </c>
      <c r="B23" s="99">
        <v>0.8</v>
      </c>
      <c r="C23" s="99">
        <v>0.72</v>
      </c>
      <c r="D23" s="99">
        <v>0.9</v>
      </c>
      <c r="E23" s="100">
        <v>1</v>
      </c>
      <c r="F23" s="100">
        <v>0.9</v>
      </c>
      <c r="G23" s="89">
        <v>0.9</v>
      </c>
      <c r="H23" s="90">
        <v>1.5</v>
      </c>
      <c r="I23" s="90">
        <v>1.35</v>
      </c>
      <c r="J23" s="90">
        <v>1.6</v>
      </c>
      <c r="K23" s="89">
        <v>1.6</v>
      </c>
      <c r="L23" s="89">
        <v>1.4</v>
      </c>
      <c r="M23" s="89">
        <v>1.5</v>
      </c>
      <c r="N23" s="90">
        <v>0.3</v>
      </c>
      <c r="O23" s="90">
        <v>0.27</v>
      </c>
      <c r="P23" s="90">
        <v>0.4</v>
      </c>
      <c r="Q23" s="89">
        <v>0.4</v>
      </c>
      <c r="R23" s="89">
        <v>0.3</v>
      </c>
      <c r="S23" s="89">
        <v>0.3</v>
      </c>
      <c r="T23" s="90">
        <v>2.8</v>
      </c>
      <c r="U23" s="90">
        <v>2.5099999999999998</v>
      </c>
      <c r="V23" s="90">
        <v>3</v>
      </c>
      <c r="W23" s="89">
        <v>3</v>
      </c>
      <c r="X23" s="89">
        <v>2.6</v>
      </c>
      <c r="Y23" s="91">
        <v>2.7</v>
      </c>
      <c r="Z23" s="90">
        <v>2.6</v>
      </c>
      <c r="AA23" s="90">
        <v>2.33</v>
      </c>
      <c r="AB23" s="90">
        <v>3</v>
      </c>
      <c r="AC23" s="89">
        <v>3</v>
      </c>
      <c r="AD23" s="89">
        <v>2.6</v>
      </c>
      <c r="AE23" s="89">
        <v>2.7</v>
      </c>
      <c r="AF23" s="90">
        <v>1.3</v>
      </c>
      <c r="AG23" s="90">
        <v>1.17</v>
      </c>
      <c r="AH23" s="90">
        <v>1.4</v>
      </c>
      <c r="AI23" s="89">
        <v>1.4</v>
      </c>
      <c r="AJ23" s="89">
        <v>1.2</v>
      </c>
      <c r="AK23" s="89">
        <v>1.2</v>
      </c>
      <c r="AL23" s="90">
        <v>0.2</v>
      </c>
      <c r="AM23" s="90">
        <v>0.18</v>
      </c>
      <c r="AN23" s="90">
        <v>0.2</v>
      </c>
      <c r="AO23" s="89">
        <v>0.2</v>
      </c>
      <c r="AP23" s="89">
        <v>0.2</v>
      </c>
      <c r="AQ23" s="89">
        <v>0.2</v>
      </c>
      <c r="AR23" s="90">
        <v>0.4</v>
      </c>
      <c r="AS23" s="90">
        <v>0.36</v>
      </c>
      <c r="AT23" s="90">
        <v>0.4</v>
      </c>
      <c r="AU23" s="89">
        <v>0.4</v>
      </c>
      <c r="AV23" s="89">
        <v>0.4</v>
      </c>
      <c r="AW23" s="89">
        <v>0.4</v>
      </c>
      <c r="AX23" s="90">
        <v>0.4</v>
      </c>
      <c r="AY23" s="90">
        <v>0.36</v>
      </c>
      <c r="AZ23" s="90">
        <v>0.4</v>
      </c>
      <c r="BA23" s="89">
        <v>0.4</v>
      </c>
      <c r="BB23" s="89">
        <v>0.3</v>
      </c>
      <c r="BC23" s="89">
        <v>0.3</v>
      </c>
      <c r="BD23" s="90">
        <v>2.4</v>
      </c>
      <c r="BE23" s="90">
        <v>2.15</v>
      </c>
      <c r="BF23" s="90">
        <v>2.5</v>
      </c>
      <c r="BG23" s="89">
        <v>2.6</v>
      </c>
      <c r="BH23" s="89">
        <v>2.2999999999999998</v>
      </c>
      <c r="BI23" s="89">
        <v>2.4</v>
      </c>
      <c r="BJ23" s="93">
        <f t="shared" si="3"/>
        <v>12.700000000000003</v>
      </c>
      <c r="BK23" s="93">
        <f t="shared" si="1"/>
        <v>11.399999999999999</v>
      </c>
      <c r="BL23" s="93">
        <f t="shared" si="4"/>
        <v>13.8</v>
      </c>
      <c r="BM23" s="94">
        <f t="shared" si="2"/>
        <v>14</v>
      </c>
      <c r="BN23" s="94">
        <f t="shared" si="2"/>
        <v>12.2</v>
      </c>
      <c r="BO23" s="94">
        <f t="shared" si="2"/>
        <v>12.600000000000001</v>
      </c>
      <c r="BP23" s="101" t="e">
        <f>#REF!</f>
        <v>#REF!</v>
      </c>
      <c r="BQ23" s="101" t="e">
        <f>#REF!</f>
        <v>#REF!</v>
      </c>
      <c r="BR23" s="101" t="e">
        <f>#REF!</f>
        <v>#REF!</v>
      </c>
    </row>
    <row r="24" spans="1:70" ht="15" customHeight="1" x14ac:dyDescent="0.25">
      <c r="A24" s="45" t="s">
        <v>33</v>
      </c>
      <c r="B24" s="99"/>
      <c r="C24" s="99"/>
      <c r="D24" s="99"/>
      <c r="E24" s="100"/>
      <c r="F24" s="100"/>
      <c r="G24" s="102"/>
      <c r="H24" s="104"/>
      <c r="I24" s="104"/>
      <c r="J24" s="104"/>
      <c r="K24" s="102"/>
      <c r="L24" s="102"/>
      <c r="M24" s="102"/>
      <c r="N24" s="104"/>
      <c r="O24" s="104"/>
      <c r="P24" s="104"/>
      <c r="Q24" s="102"/>
      <c r="R24" s="102"/>
      <c r="S24" s="102"/>
      <c r="T24" s="104"/>
      <c r="U24" s="104"/>
      <c r="V24" s="104"/>
      <c r="W24" s="102"/>
      <c r="X24" s="102"/>
      <c r="Y24" s="105"/>
      <c r="Z24" s="106"/>
      <c r="AA24" s="106"/>
      <c r="AB24" s="106"/>
      <c r="AC24" s="105"/>
      <c r="AD24" s="105"/>
      <c r="AE24" s="102"/>
      <c r="AF24" s="104"/>
      <c r="AG24" s="104"/>
      <c r="AH24" s="104"/>
      <c r="AI24" s="102"/>
      <c r="AJ24" s="102"/>
      <c r="AK24" s="102"/>
      <c r="AL24" s="104"/>
      <c r="AM24" s="104"/>
      <c r="AN24" s="104"/>
      <c r="AO24" s="102"/>
      <c r="AP24" s="102"/>
      <c r="AQ24" s="102"/>
      <c r="AR24" s="104"/>
      <c r="AS24" s="104"/>
      <c r="AT24" s="104"/>
      <c r="AU24" s="102"/>
      <c r="AV24" s="102"/>
      <c r="AW24" s="102"/>
      <c r="AX24" s="104"/>
      <c r="AY24" s="104"/>
      <c r="AZ24" s="104"/>
      <c r="BA24" s="102"/>
      <c r="BB24" s="102"/>
      <c r="BC24" s="102"/>
      <c r="BD24" s="104">
        <v>0.1</v>
      </c>
      <c r="BE24" s="104">
        <v>0.1</v>
      </c>
      <c r="BF24" s="104">
        <v>0.1</v>
      </c>
      <c r="BG24" s="102">
        <v>0.1</v>
      </c>
      <c r="BH24" s="102">
        <v>0.1</v>
      </c>
      <c r="BI24" s="102">
        <v>0.1</v>
      </c>
      <c r="BJ24" s="93">
        <f t="shared" si="3"/>
        <v>0.1</v>
      </c>
      <c r="BK24" s="93">
        <f t="shared" si="1"/>
        <v>0.1</v>
      </c>
      <c r="BL24" s="93">
        <f t="shared" si="4"/>
        <v>0.1</v>
      </c>
      <c r="BM24" s="107">
        <f t="shared" si="2"/>
        <v>0.1</v>
      </c>
      <c r="BN24" s="94">
        <f t="shared" si="2"/>
        <v>0.1</v>
      </c>
      <c r="BO24" s="94">
        <f t="shared" si="2"/>
        <v>0.1</v>
      </c>
      <c r="BP24" s="101" t="e">
        <f>#REF!</f>
        <v>#REF!</v>
      </c>
      <c r="BQ24" s="101" t="e">
        <f>#REF!</f>
        <v>#REF!</v>
      </c>
      <c r="BR24" s="101" t="e">
        <f>#REF!</f>
        <v>#REF!</v>
      </c>
    </row>
    <row r="25" spans="1:70" s="2" customFormat="1" ht="14.25" x14ac:dyDescent="0.2">
      <c r="A25" s="96" t="s">
        <v>34</v>
      </c>
      <c r="B25" s="87">
        <f>B26+B27+B28</f>
        <v>0.9</v>
      </c>
      <c r="C25" s="87">
        <f t="shared" ref="C25:BI25" si="9">C26+C27+C28</f>
        <v>0.88</v>
      </c>
      <c r="D25" s="87">
        <f t="shared" si="9"/>
        <v>0.7</v>
      </c>
      <c r="E25" s="88">
        <f t="shared" si="9"/>
        <v>0.7</v>
      </c>
      <c r="F25" s="88">
        <f t="shared" si="9"/>
        <v>0.7</v>
      </c>
      <c r="G25" s="88">
        <f t="shared" si="9"/>
        <v>0.7</v>
      </c>
      <c r="H25" s="87">
        <f>H26+H27+H28</f>
        <v>1.5</v>
      </c>
      <c r="I25" s="87">
        <f t="shared" si="9"/>
        <v>1.48</v>
      </c>
      <c r="J25" s="87">
        <f t="shared" si="9"/>
        <v>1.3</v>
      </c>
      <c r="K25" s="88">
        <f t="shared" si="9"/>
        <v>1.7</v>
      </c>
      <c r="L25" s="88">
        <f t="shared" si="9"/>
        <v>1.7999999999999998</v>
      </c>
      <c r="M25" s="88">
        <f t="shared" si="9"/>
        <v>1.7999999999999998</v>
      </c>
      <c r="N25" s="87">
        <f>N26+N27+N28</f>
        <v>0.95</v>
      </c>
      <c r="O25" s="87">
        <f t="shared" si="9"/>
        <v>1.0049999999999999</v>
      </c>
      <c r="P25" s="87">
        <f t="shared" si="9"/>
        <v>1.1499999999999999</v>
      </c>
      <c r="Q25" s="88">
        <f t="shared" si="9"/>
        <v>1.25</v>
      </c>
      <c r="R25" s="88">
        <f t="shared" si="9"/>
        <v>1.3</v>
      </c>
      <c r="S25" s="88">
        <f t="shared" si="9"/>
        <v>1.35</v>
      </c>
      <c r="T25" s="87">
        <f>T26+T27+T28</f>
        <v>1.7</v>
      </c>
      <c r="U25" s="87">
        <f t="shared" si="9"/>
        <v>1.98</v>
      </c>
      <c r="V25" s="87">
        <f t="shared" si="9"/>
        <v>1.9</v>
      </c>
      <c r="W25" s="88">
        <f t="shared" si="9"/>
        <v>2.4</v>
      </c>
      <c r="X25" s="88">
        <f t="shared" si="9"/>
        <v>2.4</v>
      </c>
      <c r="Y25" s="88">
        <f t="shared" si="9"/>
        <v>2.4500000000000002</v>
      </c>
      <c r="Z25" s="87">
        <f>Z26+Z27+Z28</f>
        <v>0.95</v>
      </c>
      <c r="AA25" s="87">
        <f t="shared" si="9"/>
        <v>0.98</v>
      </c>
      <c r="AB25" s="87">
        <f t="shared" si="9"/>
        <v>0.8</v>
      </c>
      <c r="AC25" s="88">
        <f t="shared" si="9"/>
        <v>0.8</v>
      </c>
      <c r="AD25" s="88">
        <f t="shared" si="9"/>
        <v>0.8</v>
      </c>
      <c r="AE25" s="88">
        <f t="shared" si="9"/>
        <v>0.85</v>
      </c>
      <c r="AF25" s="87">
        <f>AF26+AF27+AF28</f>
        <v>0.8</v>
      </c>
      <c r="AG25" s="87">
        <f t="shared" si="9"/>
        <v>1.03</v>
      </c>
      <c r="AH25" s="87">
        <f t="shared" si="9"/>
        <v>0.9</v>
      </c>
      <c r="AI25" s="88">
        <f t="shared" si="9"/>
        <v>0.5</v>
      </c>
      <c r="AJ25" s="88">
        <f t="shared" si="9"/>
        <v>0.45</v>
      </c>
      <c r="AK25" s="88">
        <f t="shared" si="9"/>
        <v>0.45</v>
      </c>
      <c r="AL25" s="87">
        <f>AL26+AL27+AL28</f>
        <v>1</v>
      </c>
      <c r="AM25" s="87">
        <f t="shared" si="9"/>
        <v>0.92500000000000004</v>
      </c>
      <c r="AN25" s="87">
        <f t="shared" si="9"/>
        <v>0.8</v>
      </c>
      <c r="AO25" s="88">
        <f t="shared" si="9"/>
        <v>0.8</v>
      </c>
      <c r="AP25" s="88">
        <f t="shared" si="9"/>
        <v>0.8</v>
      </c>
      <c r="AQ25" s="88">
        <f t="shared" si="9"/>
        <v>0.8</v>
      </c>
      <c r="AR25" s="87">
        <f>AR26+AR27+AR28</f>
        <v>1.5</v>
      </c>
      <c r="AS25" s="87">
        <f t="shared" si="9"/>
        <v>1.58</v>
      </c>
      <c r="AT25" s="87">
        <f t="shared" si="9"/>
        <v>1.4</v>
      </c>
      <c r="AU25" s="88">
        <f t="shared" si="9"/>
        <v>1.4</v>
      </c>
      <c r="AV25" s="88">
        <f t="shared" si="9"/>
        <v>1.4</v>
      </c>
      <c r="AW25" s="88">
        <f t="shared" si="9"/>
        <v>1.4</v>
      </c>
      <c r="AX25" s="87">
        <f>AX26+AX27+AX28</f>
        <v>0.8</v>
      </c>
      <c r="AY25" s="87">
        <f t="shared" si="9"/>
        <v>0.76</v>
      </c>
      <c r="AZ25" s="87">
        <f t="shared" si="9"/>
        <v>0.65</v>
      </c>
      <c r="BA25" s="88">
        <f t="shared" si="9"/>
        <v>0.45</v>
      </c>
      <c r="BB25" s="88">
        <f t="shared" si="9"/>
        <v>0.45</v>
      </c>
      <c r="BC25" s="88">
        <f t="shared" si="9"/>
        <v>0.45</v>
      </c>
      <c r="BD25" s="87">
        <f>BD26+BD27+BD28</f>
        <v>1.7</v>
      </c>
      <c r="BE25" s="87">
        <f t="shared" si="9"/>
        <v>1.78</v>
      </c>
      <c r="BF25" s="87">
        <f t="shared" si="9"/>
        <v>1.8</v>
      </c>
      <c r="BG25" s="88">
        <f t="shared" si="9"/>
        <v>1.8</v>
      </c>
      <c r="BH25" s="88">
        <f t="shared" si="9"/>
        <v>1.9</v>
      </c>
      <c r="BI25" s="88">
        <f t="shared" si="9"/>
        <v>1.95</v>
      </c>
      <c r="BJ25" s="93">
        <f t="shared" si="3"/>
        <v>11.799999999999999</v>
      </c>
      <c r="BK25" s="93">
        <f t="shared" si="1"/>
        <v>12.399999999999999</v>
      </c>
      <c r="BL25" s="93">
        <f t="shared" si="4"/>
        <v>11.4</v>
      </c>
      <c r="BM25" s="94">
        <f t="shared" si="2"/>
        <v>11.8</v>
      </c>
      <c r="BN25" s="94">
        <f t="shared" si="2"/>
        <v>12</v>
      </c>
      <c r="BO25" s="94">
        <f t="shared" si="2"/>
        <v>12.2</v>
      </c>
      <c r="BP25" s="98" t="e">
        <f>BP26+BP27+BP28</f>
        <v>#REF!</v>
      </c>
      <c r="BQ25" s="98" t="e">
        <f>BQ26+BQ27+BQ28</f>
        <v>#REF!</v>
      </c>
      <c r="BR25" s="98" t="e">
        <f>BR26+BR27+BR28</f>
        <v>#REF!</v>
      </c>
    </row>
    <row r="26" spans="1:70" ht="16.5" customHeight="1" x14ac:dyDescent="0.25">
      <c r="A26" s="45" t="s">
        <v>38</v>
      </c>
      <c r="B26" s="99"/>
      <c r="C26" s="99">
        <v>0</v>
      </c>
      <c r="D26" s="99"/>
      <c r="E26" s="100"/>
      <c r="F26" s="100"/>
      <c r="G26" s="89"/>
      <c r="H26" s="90">
        <v>0.3</v>
      </c>
      <c r="I26" s="90">
        <v>0.3</v>
      </c>
      <c r="J26" s="90">
        <v>0.1</v>
      </c>
      <c r="K26" s="89">
        <v>0.5</v>
      </c>
      <c r="L26" s="89">
        <v>0.6</v>
      </c>
      <c r="M26" s="89">
        <v>0.6</v>
      </c>
      <c r="N26" s="90"/>
      <c r="O26" s="90">
        <v>0</v>
      </c>
      <c r="P26" s="90"/>
      <c r="Q26" s="89"/>
      <c r="R26" s="89"/>
      <c r="S26" s="89"/>
      <c r="T26" s="90"/>
      <c r="U26" s="90">
        <v>0</v>
      </c>
      <c r="V26" s="90"/>
      <c r="W26" s="89"/>
      <c r="X26" s="89"/>
      <c r="Y26" s="91"/>
      <c r="Z26" s="92"/>
      <c r="AA26" s="92">
        <v>0</v>
      </c>
      <c r="AB26" s="92"/>
      <c r="AC26" s="91"/>
      <c r="AD26" s="91"/>
      <c r="AE26" s="89"/>
      <c r="AF26" s="90"/>
      <c r="AG26" s="90">
        <v>0</v>
      </c>
      <c r="AH26" s="90"/>
      <c r="AI26" s="89"/>
      <c r="AJ26" s="89"/>
      <c r="AK26" s="89"/>
      <c r="AL26" s="90"/>
      <c r="AM26" s="90">
        <v>0</v>
      </c>
      <c r="AN26" s="90"/>
      <c r="AO26" s="89"/>
      <c r="AP26" s="89"/>
      <c r="AQ26" s="89"/>
      <c r="AR26" s="90"/>
      <c r="AS26" s="90">
        <v>0</v>
      </c>
      <c r="AT26" s="90"/>
      <c r="AU26" s="89"/>
      <c r="AV26" s="89"/>
      <c r="AW26" s="89"/>
      <c r="AX26" s="90"/>
      <c r="AY26" s="90">
        <v>0</v>
      </c>
      <c r="AZ26" s="90"/>
      <c r="BA26" s="89"/>
      <c r="BB26" s="89"/>
      <c r="BC26" s="89"/>
      <c r="BD26" s="90"/>
      <c r="BE26" s="90">
        <v>0</v>
      </c>
      <c r="BF26" s="90"/>
      <c r="BG26" s="89"/>
      <c r="BH26" s="89"/>
      <c r="BI26" s="89"/>
      <c r="BJ26" s="93">
        <f t="shared" si="3"/>
        <v>0.3</v>
      </c>
      <c r="BK26" s="93">
        <f t="shared" si="1"/>
        <v>0.3</v>
      </c>
      <c r="BL26" s="93">
        <f t="shared" si="4"/>
        <v>0.1</v>
      </c>
      <c r="BM26" s="94">
        <f t="shared" si="2"/>
        <v>0.5</v>
      </c>
      <c r="BN26" s="94">
        <f t="shared" si="2"/>
        <v>0.6</v>
      </c>
      <c r="BO26" s="94">
        <f t="shared" si="2"/>
        <v>0.6</v>
      </c>
      <c r="BP26" s="101" t="e">
        <f>#REF!</f>
        <v>#REF!</v>
      </c>
      <c r="BQ26" s="101" t="e">
        <f>#REF!</f>
        <v>#REF!</v>
      </c>
      <c r="BR26" s="101" t="e">
        <f>#REF!</f>
        <v>#REF!</v>
      </c>
    </row>
    <row r="27" spans="1:70" ht="29.25" customHeight="1" x14ac:dyDescent="0.25">
      <c r="A27" s="45" t="s">
        <v>39</v>
      </c>
      <c r="B27" s="99"/>
      <c r="C27" s="99">
        <v>0</v>
      </c>
      <c r="D27" s="99"/>
      <c r="E27" s="100"/>
      <c r="F27" s="100"/>
      <c r="G27" s="89"/>
      <c r="H27" s="90">
        <v>0.1</v>
      </c>
      <c r="I27" s="90">
        <v>0</v>
      </c>
      <c r="J27" s="90"/>
      <c r="K27" s="89"/>
      <c r="L27" s="89"/>
      <c r="M27" s="89"/>
      <c r="N27" s="90"/>
      <c r="O27" s="90">
        <v>0</v>
      </c>
      <c r="P27" s="90"/>
      <c r="Q27" s="89"/>
      <c r="R27" s="89"/>
      <c r="S27" s="89"/>
      <c r="T27" s="90"/>
      <c r="U27" s="90">
        <v>0</v>
      </c>
      <c r="V27" s="90"/>
      <c r="W27" s="89"/>
      <c r="X27" s="89"/>
      <c r="Y27" s="91"/>
      <c r="Z27" s="92"/>
      <c r="AA27" s="92">
        <v>0</v>
      </c>
      <c r="AB27" s="92"/>
      <c r="AC27" s="91"/>
      <c r="AD27" s="91"/>
      <c r="AE27" s="89"/>
      <c r="AF27" s="90"/>
      <c r="AG27" s="90">
        <v>0</v>
      </c>
      <c r="AH27" s="90"/>
      <c r="AI27" s="89"/>
      <c r="AJ27" s="89"/>
      <c r="AK27" s="89"/>
      <c r="AL27" s="90"/>
      <c r="AM27" s="90">
        <v>0</v>
      </c>
      <c r="AN27" s="90"/>
      <c r="AO27" s="89"/>
      <c r="AP27" s="89"/>
      <c r="AQ27" s="89"/>
      <c r="AR27" s="90">
        <v>0.1</v>
      </c>
      <c r="AS27" s="90">
        <v>0</v>
      </c>
      <c r="AT27" s="90"/>
      <c r="AU27" s="89"/>
      <c r="AV27" s="89"/>
      <c r="AW27" s="89"/>
      <c r="AX27" s="90"/>
      <c r="AY27" s="90">
        <v>0</v>
      </c>
      <c r="AZ27" s="90"/>
      <c r="BA27" s="89"/>
      <c r="BB27" s="89"/>
      <c r="BC27" s="89"/>
      <c r="BD27" s="90"/>
      <c r="BE27" s="90">
        <v>0</v>
      </c>
      <c r="BF27" s="90"/>
      <c r="BG27" s="89"/>
      <c r="BH27" s="89"/>
      <c r="BI27" s="89"/>
      <c r="BJ27" s="93">
        <f t="shared" si="3"/>
        <v>0.2</v>
      </c>
      <c r="BK27" s="93">
        <f t="shared" si="1"/>
        <v>0</v>
      </c>
      <c r="BL27" s="93">
        <f t="shared" si="4"/>
        <v>0</v>
      </c>
      <c r="BM27" s="94">
        <f t="shared" si="2"/>
        <v>0</v>
      </c>
      <c r="BN27" s="94">
        <f t="shared" si="2"/>
        <v>0</v>
      </c>
      <c r="BO27" s="94">
        <f t="shared" si="2"/>
        <v>0</v>
      </c>
      <c r="BP27" s="101" t="e">
        <f>#REF!</f>
        <v>#REF!</v>
      </c>
      <c r="BQ27" s="101" t="e">
        <f>#REF!</f>
        <v>#REF!</v>
      </c>
      <c r="BR27" s="101" t="e">
        <f>#REF!</f>
        <v>#REF!</v>
      </c>
    </row>
    <row r="28" spans="1:70" ht="16.5" customHeight="1" x14ac:dyDescent="0.25">
      <c r="A28" s="45" t="s">
        <v>33</v>
      </c>
      <c r="B28" s="99">
        <v>0.9</v>
      </c>
      <c r="C28" s="99">
        <v>0.88</v>
      </c>
      <c r="D28" s="99">
        <v>0.7</v>
      </c>
      <c r="E28" s="100">
        <v>0.7</v>
      </c>
      <c r="F28" s="100">
        <v>0.7</v>
      </c>
      <c r="G28" s="89">
        <v>0.7</v>
      </c>
      <c r="H28" s="90">
        <v>1.1000000000000001</v>
      </c>
      <c r="I28" s="90">
        <v>1.18</v>
      </c>
      <c r="J28" s="90">
        <v>1.2</v>
      </c>
      <c r="K28" s="89">
        <v>1.2</v>
      </c>
      <c r="L28" s="89">
        <v>1.2</v>
      </c>
      <c r="M28" s="89">
        <v>1.2</v>
      </c>
      <c r="N28" s="90">
        <v>0.95</v>
      </c>
      <c r="O28" s="90">
        <v>1.0049999999999999</v>
      </c>
      <c r="P28" s="90">
        <v>1.1499999999999999</v>
      </c>
      <c r="Q28" s="89">
        <v>1.25</v>
      </c>
      <c r="R28" s="89">
        <v>1.3</v>
      </c>
      <c r="S28" s="89">
        <v>1.35</v>
      </c>
      <c r="T28" s="90">
        <v>1.7</v>
      </c>
      <c r="U28" s="90">
        <v>1.98</v>
      </c>
      <c r="V28" s="90">
        <v>1.9</v>
      </c>
      <c r="W28" s="89">
        <v>2.4</v>
      </c>
      <c r="X28" s="89">
        <v>2.4</v>
      </c>
      <c r="Y28" s="91">
        <v>2.4500000000000002</v>
      </c>
      <c r="Z28" s="92">
        <v>0.95</v>
      </c>
      <c r="AA28" s="92">
        <v>0.98</v>
      </c>
      <c r="AB28" s="92">
        <v>0.8</v>
      </c>
      <c r="AC28" s="91">
        <v>0.8</v>
      </c>
      <c r="AD28" s="91">
        <v>0.8</v>
      </c>
      <c r="AE28" s="89">
        <v>0.85</v>
      </c>
      <c r="AF28" s="90">
        <v>0.8</v>
      </c>
      <c r="AG28" s="90">
        <v>1.03</v>
      </c>
      <c r="AH28" s="90">
        <v>0.9</v>
      </c>
      <c r="AI28" s="89">
        <v>0.5</v>
      </c>
      <c r="AJ28" s="89">
        <v>0.45</v>
      </c>
      <c r="AK28" s="89">
        <v>0.45</v>
      </c>
      <c r="AL28" s="90">
        <v>1</v>
      </c>
      <c r="AM28" s="90">
        <v>0.92500000000000004</v>
      </c>
      <c r="AN28" s="90">
        <v>0.8</v>
      </c>
      <c r="AO28" s="89">
        <v>0.8</v>
      </c>
      <c r="AP28" s="89">
        <v>0.8</v>
      </c>
      <c r="AQ28" s="89">
        <v>0.8</v>
      </c>
      <c r="AR28" s="90">
        <v>1.4</v>
      </c>
      <c r="AS28" s="90">
        <v>1.58</v>
      </c>
      <c r="AT28" s="90">
        <v>1.4</v>
      </c>
      <c r="AU28" s="89">
        <v>1.4</v>
      </c>
      <c r="AV28" s="89">
        <v>1.4</v>
      </c>
      <c r="AW28" s="89">
        <v>1.4</v>
      </c>
      <c r="AX28" s="90">
        <v>0.8</v>
      </c>
      <c r="AY28" s="90">
        <v>0.76</v>
      </c>
      <c r="AZ28" s="90">
        <v>0.65</v>
      </c>
      <c r="BA28" s="89">
        <v>0.45</v>
      </c>
      <c r="BB28" s="89">
        <v>0.45</v>
      </c>
      <c r="BC28" s="89">
        <v>0.45</v>
      </c>
      <c r="BD28" s="90">
        <v>1.7</v>
      </c>
      <c r="BE28" s="90">
        <v>1.78</v>
      </c>
      <c r="BF28" s="90">
        <v>1.8</v>
      </c>
      <c r="BG28" s="89">
        <v>1.8</v>
      </c>
      <c r="BH28" s="89">
        <v>1.9</v>
      </c>
      <c r="BI28" s="89">
        <v>1.95</v>
      </c>
      <c r="BJ28" s="93">
        <f t="shared" si="3"/>
        <v>11.299999999999999</v>
      </c>
      <c r="BK28" s="93">
        <f t="shared" si="1"/>
        <v>12.1</v>
      </c>
      <c r="BL28" s="93">
        <f t="shared" si="4"/>
        <v>11.299999999999999</v>
      </c>
      <c r="BM28" s="94">
        <f t="shared" si="2"/>
        <v>11.299999999999999</v>
      </c>
      <c r="BN28" s="94">
        <f t="shared" si="2"/>
        <v>11.399999999999999</v>
      </c>
      <c r="BO28" s="94">
        <f t="shared" si="2"/>
        <v>11.599999999999998</v>
      </c>
      <c r="BP28" s="101" t="e">
        <f>#REF!</f>
        <v>#REF!</v>
      </c>
      <c r="BQ28" s="101" t="e">
        <f>#REF!</f>
        <v>#REF!</v>
      </c>
      <c r="BR28" s="101" t="e">
        <f>#REF!</f>
        <v>#REF!</v>
      </c>
    </row>
    <row r="29" spans="1:70" s="2" customFormat="1" ht="14.25" x14ac:dyDescent="0.2">
      <c r="A29" s="96" t="s">
        <v>35</v>
      </c>
      <c r="B29" s="87">
        <f>B30+B31+B32</f>
        <v>2.4499999999999997</v>
      </c>
      <c r="C29" s="87">
        <f t="shared" ref="C29:BI29" si="10">C30+C31+C32</f>
        <v>2.6</v>
      </c>
      <c r="D29" s="87">
        <f t="shared" si="10"/>
        <v>2.5</v>
      </c>
      <c r="E29" s="88">
        <f t="shared" si="10"/>
        <v>2.7</v>
      </c>
      <c r="F29" s="88">
        <f t="shared" si="10"/>
        <v>2.8</v>
      </c>
      <c r="G29" s="88">
        <f t="shared" si="10"/>
        <v>2.9</v>
      </c>
      <c r="H29" s="87">
        <f>H30+H31+H32</f>
        <v>7.66</v>
      </c>
      <c r="I29" s="87">
        <f t="shared" si="10"/>
        <v>7.95</v>
      </c>
      <c r="J29" s="87">
        <f t="shared" si="10"/>
        <v>7.9</v>
      </c>
      <c r="K29" s="88">
        <f t="shared" si="10"/>
        <v>8.1999999999999993</v>
      </c>
      <c r="L29" s="88">
        <f t="shared" si="10"/>
        <v>8.1999999999999993</v>
      </c>
      <c r="M29" s="88">
        <f t="shared" si="10"/>
        <v>8.3000000000000007</v>
      </c>
      <c r="N29" s="87">
        <f>N30+N31+N32</f>
        <v>1.3</v>
      </c>
      <c r="O29" s="87">
        <f t="shared" si="10"/>
        <v>1.2</v>
      </c>
      <c r="P29" s="87">
        <f t="shared" si="10"/>
        <v>1</v>
      </c>
      <c r="Q29" s="88">
        <f t="shared" si="10"/>
        <v>1.5</v>
      </c>
      <c r="R29" s="88">
        <f t="shared" si="10"/>
        <v>1.5</v>
      </c>
      <c r="S29" s="88">
        <f t="shared" si="10"/>
        <v>1.5</v>
      </c>
      <c r="T29" s="87">
        <f>T30+T31+T32</f>
        <v>2.65</v>
      </c>
      <c r="U29" s="87">
        <f t="shared" si="10"/>
        <v>2.4</v>
      </c>
      <c r="V29" s="87">
        <f t="shared" si="10"/>
        <v>2.2999999999999998</v>
      </c>
      <c r="W29" s="88">
        <f t="shared" si="10"/>
        <v>3.1</v>
      </c>
      <c r="X29" s="88">
        <f t="shared" si="10"/>
        <v>3.2</v>
      </c>
      <c r="Y29" s="88">
        <f t="shared" si="10"/>
        <v>3.3</v>
      </c>
      <c r="Z29" s="87">
        <f>Z30+Z31+Z32</f>
        <v>1.6</v>
      </c>
      <c r="AA29" s="87">
        <f t="shared" si="10"/>
        <v>1.5</v>
      </c>
      <c r="AB29" s="87">
        <f t="shared" si="10"/>
        <v>1.5</v>
      </c>
      <c r="AC29" s="88">
        <f t="shared" si="10"/>
        <v>1.7</v>
      </c>
      <c r="AD29" s="88">
        <f t="shared" si="10"/>
        <v>1.7</v>
      </c>
      <c r="AE29" s="88">
        <f t="shared" si="10"/>
        <v>1.8</v>
      </c>
      <c r="AF29" s="87">
        <f>AF30+AF31+AF32</f>
        <v>0.9</v>
      </c>
      <c r="AG29" s="87">
        <f t="shared" si="10"/>
        <v>0.9</v>
      </c>
      <c r="AH29" s="87">
        <f t="shared" si="10"/>
        <v>0.9</v>
      </c>
      <c r="AI29" s="88">
        <f t="shared" si="10"/>
        <v>0.4</v>
      </c>
      <c r="AJ29" s="88">
        <f t="shared" si="10"/>
        <v>0.35</v>
      </c>
      <c r="AK29" s="88">
        <f t="shared" si="10"/>
        <v>0.35</v>
      </c>
      <c r="AL29" s="87">
        <f>AL30+AL31+AL32</f>
        <v>0.6</v>
      </c>
      <c r="AM29" s="87">
        <f t="shared" si="10"/>
        <v>0.6</v>
      </c>
      <c r="AN29" s="87">
        <f t="shared" si="10"/>
        <v>0.6</v>
      </c>
      <c r="AO29" s="88">
        <f t="shared" si="10"/>
        <v>0.6</v>
      </c>
      <c r="AP29" s="88">
        <f t="shared" si="10"/>
        <v>0.7</v>
      </c>
      <c r="AQ29" s="88">
        <f t="shared" si="10"/>
        <v>0.8</v>
      </c>
      <c r="AR29" s="87">
        <f>AR30+AR31+AR32</f>
        <v>2.5999999999999996</v>
      </c>
      <c r="AS29" s="87">
        <f t="shared" si="10"/>
        <v>1.5</v>
      </c>
      <c r="AT29" s="87">
        <f t="shared" si="10"/>
        <v>1.7</v>
      </c>
      <c r="AU29" s="88">
        <f t="shared" si="10"/>
        <v>1.8</v>
      </c>
      <c r="AV29" s="88">
        <f t="shared" si="10"/>
        <v>1.9</v>
      </c>
      <c r="AW29" s="88">
        <f t="shared" si="10"/>
        <v>2.1</v>
      </c>
      <c r="AX29" s="87">
        <f>AX30+AX31+AX32</f>
        <v>0.5</v>
      </c>
      <c r="AY29" s="87">
        <f t="shared" si="10"/>
        <v>0.6</v>
      </c>
      <c r="AZ29" s="87">
        <f t="shared" si="10"/>
        <v>0.6</v>
      </c>
      <c r="BA29" s="88">
        <f t="shared" si="10"/>
        <v>0.3</v>
      </c>
      <c r="BB29" s="88">
        <f t="shared" si="10"/>
        <v>0.35</v>
      </c>
      <c r="BC29" s="88">
        <f t="shared" si="10"/>
        <v>0.35</v>
      </c>
      <c r="BD29" s="87">
        <f>BD30+BD31+BD32</f>
        <v>1</v>
      </c>
      <c r="BE29" s="87">
        <f t="shared" si="10"/>
        <v>1</v>
      </c>
      <c r="BF29" s="87">
        <f t="shared" si="10"/>
        <v>1</v>
      </c>
      <c r="BG29" s="88">
        <f t="shared" si="10"/>
        <v>1.1000000000000001</v>
      </c>
      <c r="BH29" s="88">
        <f t="shared" si="10"/>
        <v>1.2</v>
      </c>
      <c r="BI29" s="88">
        <f t="shared" si="10"/>
        <v>1.2</v>
      </c>
      <c r="BJ29" s="93">
        <f t="shared" si="3"/>
        <v>21.26</v>
      </c>
      <c r="BK29" s="93">
        <f t="shared" si="1"/>
        <v>20.250000000000004</v>
      </c>
      <c r="BL29" s="93">
        <f t="shared" si="4"/>
        <v>20</v>
      </c>
      <c r="BM29" s="94">
        <f t="shared" si="2"/>
        <v>21.400000000000002</v>
      </c>
      <c r="BN29" s="94">
        <f t="shared" si="2"/>
        <v>21.9</v>
      </c>
      <c r="BO29" s="94">
        <f t="shared" si="2"/>
        <v>22.600000000000005</v>
      </c>
      <c r="BP29" s="98" t="e">
        <f>BP30+BP31+BP32</f>
        <v>#REF!</v>
      </c>
      <c r="BQ29" s="98" t="e">
        <f>BQ30+BQ31+BQ32</f>
        <v>#REF!</v>
      </c>
      <c r="BR29" s="98" t="e">
        <f>BR30+BR31+BR32</f>
        <v>#REF!</v>
      </c>
    </row>
    <row r="30" spans="1:70" ht="16.5" customHeight="1" x14ac:dyDescent="0.25">
      <c r="A30" s="45" t="s">
        <v>38</v>
      </c>
      <c r="B30" s="99"/>
      <c r="C30" s="99">
        <v>0.1</v>
      </c>
      <c r="D30" s="99"/>
      <c r="E30" s="100"/>
      <c r="F30" s="100"/>
      <c r="G30" s="89"/>
      <c r="H30" s="90"/>
      <c r="I30" s="90">
        <v>0</v>
      </c>
      <c r="J30" s="90"/>
      <c r="K30" s="89"/>
      <c r="L30" s="89"/>
      <c r="M30" s="89"/>
      <c r="N30" s="90"/>
      <c r="O30" s="90">
        <v>0</v>
      </c>
      <c r="P30" s="90"/>
      <c r="Q30" s="89"/>
      <c r="R30" s="89"/>
      <c r="S30" s="89"/>
      <c r="T30" s="90"/>
      <c r="U30" s="90">
        <v>0</v>
      </c>
      <c r="V30" s="90"/>
      <c r="W30" s="89"/>
      <c r="X30" s="89"/>
      <c r="Y30" s="91"/>
      <c r="Z30" s="92"/>
      <c r="AA30" s="92">
        <v>0</v>
      </c>
      <c r="AB30" s="92"/>
      <c r="AC30" s="91"/>
      <c r="AD30" s="91"/>
      <c r="AE30" s="89"/>
      <c r="AF30" s="90"/>
      <c r="AG30" s="90">
        <v>0</v>
      </c>
      <c r="AH30" s="90"/>
      <c r="AI30" s="89"/>
      <c r="AJ30" s="89"/>
      <c r="AK30" s="89"/>
      <c r="AL30" s="90"/>
      <c r="AM30" s="90">
        <v>0</v>
      </c>
      <c r="AN30" s="90"/>
      <c r="AO30" s="89"/>
      <c r="AP30" s="89"/>
      <c r="AQ30" s="89"/>
      <c r="AR30" s="90">
        <v>1.2</v>
      </c>
      <c r="AS30" s="90">
        <v>0</v>
      </c>
      <c r="AT30" s="90"/>
      <c r="AU30" s="89"/>
      <c r="AV30" s="89"/>
      <c r="AW30" s="89"/>
      <c r="AX30" s="90"/>
      <c r="AY30" s="90">
        <v>0</v>
      </c>
      <c r="AZ30" s="90"/>
      <c r="BA30" s="89"/>
      <c r="BB30" s="89"/>
      <c r="BC30" s="89"/>
      <c r="BD30" s="90"/>
      <c r="BE30" s="90">
        <v>0</v>
      </c>
      <c r="BF30" s="90"/>
      <c r="BG30" s="89"/>
      <c r="BH30" s="89"/>
      <c r="BI30" s="89"/>
      <c r="BJ30" s="93">
        <f t="shared" si="3"/>
        <v>1.2</v>
      </c>
      <c r="BK30" s="93">
        <f t="shared" si="1"/>
        <v>0.1</v>
      </c>
      <c r="BL30" s="93">
        <f t="shared" si="4"/>
        <v>0</v>
      </c>
      <c r="BM30" s="94">
        <f t="shared" si="2"/>
        <v>0</v>
      </c>
      <c r="BN30" s="94">
        <f t="shared" si="2"/>
        <v>0</v>
      </c>
      <c r="BO30" s="94">
        <f t="shared" si="2"/>
        <v>0</v>
      </c>
      <c r="BP30" s="101" t="e">
        <f>#REF!</f>
        <v>#REF!</v>
      </c>
      <c r="BQ30" s="101" t="e">
        <f>#REF!</f>
        <v>#REF!</v>
      </c>
      <c r="BR30" s="101" t="e">
        <f>#REF!</f>
        <v>#REF!</v>
      </c>
    </row>
    <row r="31" spans="1:70" ht="30" x14ac:dyDescent="0.25">
      <c r="A31" s="45" t="s">
        <v>39</v>
      </c>
      <c r="B31" s="99">
        <v>0.05</v>
      </c>
      <c r="C31" s="99">
        <v>0</v>
      </c>
      <c r="D31" s="99"/>
      <c r="E31" s="100"/>
      <c r="F31" s="100"/>
      <c r="G31" s="89"/>
      <c r="H31" s="90">
        <v>0.66</v>
      </c>
      <c r="I31" s="90">
        <v>0.15</v>
      </c>
      <c r="J31" s="90"/>
      <c r="K31" s="89"/>
      <c r="L31" s="89"/>
      <c r="M31" s="89"/>
      <c r="N31" s="90"/>
      <c r="O31" s="90">
        <v>0</v>
      </c>
      <c r="P31" s="90"/>
      <c r="Q31" s="89"/>
      <c r="R31" s="89"/>
      <c r="S31" s="89"/>
      <c r="T31" s="90">
        <v>0.15</v>
      </c>
      <c r="U31" s="90">
        <v>0.1</v>
      </c>
      <c r="V31" s="90"/>
      <c r="W31" s="89"/>
      <c r="X31" s="89"/>
      <c r="Y31" s="91"/>
      <c r="Z31" s="92"/>
      <c r="AA31" s="92">
        <v>0</v>
      </c>
      <c r="AB31" s="92"/>
      <c r="AC31" s="91"/>
      <c r="AD31" s="91"/>
      <c r="AE31" s="89"/>
      <c r="AF31" s="90"/>
      <c r="AG31" s="90">
        <v>0</v>
      </c>
      <c r="AH31" s="90"/>
      <c r="AI31" s="89"/>
      <c r="AJ31" s="89"/>
      <c r="AK31" s="89"/>
      <c r="AL31" s="90"/>
      <c r="AM31" s="90">
        <v>0</v>
      </c>
      <c r="AN31" s="90"/>
      <c r="AO31" s="89"/>
      <c r="AP31" s="89"/>
      <c r="AQ31" s="89"/>
      <c r="AR31" s="90">
        <v>0</v>
      </c>
      <c r="AS31" s="90">
        <v>0</v>
      </c>
      <c r="AT31" s="90">
        <v>0.2</v>
      </c>
      <c r="AU31" s="89">
        <v>0.2</v>
      </c>
      <c r="AV31" s="89">
        <v>0.2</v>
      </c>
      <c r="AW31" s="89">
        <v>0.3</v>
      </c>
      <c r="AX31" s="90"/>
      <c r="AY31" s="90">
        <v>0</v>
      </c>
      <c r="AZ31" s="90"/>
      <c r="BA31" s="89"/>
      <c r="BB31" s="89"/>
      <c r="BC31" s="89"/>
      <c r="BD31" s="90">
        <v>0.1</v>
      </c>
      <c r="BE31" s="90">
        <v>0.1</v>
      </c>
      <c r="BF31" s="90"/>
      <c r="BG31" s="89"/>
      <c r="BH31" s="89"/>
      <c r="BI31" s="89"/>
      <c r="BJ31" s="93">
        <f t="shared" si="3"/>
        <v>0.96000000000000008</v>
      </c>
      <c r="BK31" s="93">
        <f t="shared" si="1"/>
        <v>0.35</v>
      </c>
      <c r="BL31" s="93">
        <f t="shared" si="4"/>
        <v>0.2</v>
      </c>
      <c r="BM31" s="94">
        <f t="shared" si="2"/>
        <v>0.2</v>
      </c>
      <c r="BN31" s="94">
        <f t="shared" si="2"/>
        <v>0.2</v>
      </c>
      <c r="BO31" s="94">
        <f t="shared" si="2"/>
        <v>0.3</v>
      </c>
      <c r="BP31" s="101" t="e">
        <f>#REF!</f>
        <v>#REF!</v>
      </c>
      <c r="BQ31" s="101" t="e">
        <f>#REF!</f>
        <v>#REF!</v>
      </c>
      <c r="BR31" s="101" t="e">
        <f>#REF!</f>
        <v>#REF!</v>
      </c>
    </row>
    <row r="32" spans="1:70" ht="16.5" customHeight="1" x14ac:dyDescent="0.25">
      <c r="A32" s="45" t="s">
        <v>33</v>
      </c>
      <c r="B32" s="99">
        <v>2.4</v>
      </c>
      <c r="C32" s="99">
        <v>2.5</v>
      </c>
      <c r="D32" s="99">
        <v>2.5</v>
      </c>
      <c r="E32" s="100">
        <v>2.7</v>
      </c>
      <c r="F32" s="100">
        <v>2.8</v>
      </c>
      <c r="G32" s="89">
        <v>2.9</v>
      </c>
      <c r="H32" s="90">
        <v>7</v>
      </c>
      <c r="I32" s="90">
        <v>7.8</v>
      </c>
      <c r="J32" s="90">
        <v>7.9</v>
      </c>
      <c r="K32" s="89">
        <v>8.1999999999999993</v>
      </c>
      <c r="L32" s="89">
        <v>8.1999999999999993</v>
      </c>
      <c r="M32" s="89">
        <v>8.3000000000000007</v>
      </c>
      <c r="N32" s="90">
        <v>1.3</v>
      </c>
      <c r="O32" s="90">
        <v>1.2</v>
      </c>
      <c r="P32" s="90">
        <v>1</v>
      </c>
      <c r="Q32" s="89">
        <v>1.5</v>
      </c>
      <c r="R32" s="89">
        <v>1.5</v>
      </c>
      <c r="S32" s="89">
        <v>1.5</v>
      </c>
      <c r="T32" s="90">
        <v>2.5</v>
      </c>
      <c r="U32" s="90">
        <v>2.2999999999999998</v>
      </c>
      <c r="V32" s="90">
        <v>2.2999999999999998</v>
      </c>
      <c r="W32" s="89">
        <v>3.1</v>
      </c>
      <c r="X32" s="89">
        <v>3.2</v>
      </c>
      <c r="Y32" s="89">
        <v>3.3</v>
      </c>
      <c r="Z32" s="92">
        <v>1.6</v>
      </c>
      <c r="AA32" s="92">
        <v>1.5</v>
      </c>
      <c r="AB32" s="92">
        <v>1.5</v>
      </c>
      <c r="AC32" s="91">
        <v>1.7</v>
      </c>
      <c r="AD32" s="91">
        <v>1.7</v>
      </c>
      <c r="AE32" s="89">
        <v>1.8</v>
      </c>
      <c r="AF32" s="90">
        <v>0.9</v>
      </c>
      <c r="AG32" s="90">
        <v>0.9</v>
      </c>
      <c r="AH32" s="90">
        <v>0.9</v>
      </c>
      <c r="AI32" s="89">
        <v>0.4</v>
      </c>
      <c r="AJ32" s="89">
        <v>0.35</v>
      </c>
      <c r="AK32" s="89">
        <v>0.35</v>
      </c>
      <c r="AL32" s="90">
        <v>0.6</v>
      </c>
      <c r="AM32" s="90">
        <v>0.6</v>
      </c>
      <c r="AN32" s="90">
        <v>0.6</v>
      </c>
      <c r="AO32" s="89">
        <v>0.6</v>
      </c>
      <c r="AP32" s="89">
        <v>0.7</v>
      </c>
      <c r="AQ32" s="89">
        <v>0.8</v>
      </c>
      <c r="AR32" s="90">
        <v>1.4</v>
      </c>
      <c r="AS32" s="90">
        <v>1.5</v>
      </c>
      <c r="AT32" s="90">
        <v>1.5</v>
      </c>
      <c r="AU32" s="89">
        <v>1.6</v>
      </c>
      <c r="AV32" s="89">
        <v>1.7</v>
      </c>
      <c r="AW32" s="89">
        <v>1.8</v>
      </c>
      <c r="AX32" s="90">
        <v>0.5</v>
      </c>
      <c r="AY32" s="90">
        <v>0.6</v>
      </c>
      <c r="AZ32" s="90">
        <v>0.6</v>
      </c>
      <c r="BA32" s="89">
        <v>0.3</v>
      </c>
      <c r="BB32" s="89">
        <v>0.35</v>
      </c>
      <c r="BC32" s="89">
        <v>0.35</v>
      </c>
      <c r="BD32" s="90">
        <v>0.9</v>
      </c>
      <c r="BE32" s="90">
        <v>0.9</v>
      </c>
      <c r="BF32" s="90">
        <v>1</v>
      </c>
      <c r="BG32" s="89">
        <v>1.1000000000000001</v>
      </c>
      <c r="BH32" s="89">
        <v>1.2</v>
      </c>
      <c r="BI32" s="89">
        <v>1.2</v>
      </c>
      <c r="BJ32" s="93">
        <f t="shared" si="3"/>
        <v>19.100000000000001</v>
      </c>
      <c r="BK32" s="93">
        <f t="shared" si="1"/>
        <v>19.8</v>
      </c>
      <c r="BL32" s="93">
        <f t="shared" si="4"/>
        <v>19.8</v>
      </c>
      <c r="BM32" s="94">
        <f t="shared" si="2"/>
        <v>21.200000000000003</v>
      </c>
      <c r="BN32" s="94">
        <f t="shared" si="2"/>
        <v>21.7</v>
      </c>
      <c r="BO32" s="94">
        <f t="shared" si="2"/>
        <v>22.300000000000004</v>
      </c>
      <c r="BP32" s="101" t="e">
        <f>#REF!</f>
        <v>#REF!</v>
      </c>
      <c r="BQ32" s="101" t="e">
        <f>#REF!</f>
        <v>#REF!</v>
      </c>
      <c r="BR32" s="101" t="e">
        <f>#REF!</f>
        <v>#REF!</v>
      </c>
    </row>
    <row r="33" spans="1:70" s="2" customFormat="1" ht="16.5" customHeight="1" x14ac:dyDescent="0.2">
      <c r="A33" s="108" t="s">
        <v>36</v>
      </c>
      <c r="B33" s="87">
        <f>B34+B35+B36</f>
        <v>9.5000000000000001E-2</v>
      </c>
      <c r="C33" s="87">
        <f t="shared" ref="C33:BI33" si="11">C34+C35+C36</f>
        <v>0.12</v>
      </c>
      <c r="D33" s="87">
        <f t="shared" si="11"/>
        <v>0.13</v>
      </c>
      <c r="E33" s="88">
        <f t="shared" si="11"/>
        <v>0.14000000000000001</v>
      </c>
      <c r="F33" s="88">
        <f t="shared" si="11"/>
        <v>0.15</v>
      </c>
      <c r="G33" s="88">
        <f t="shared" si="11"/>
        <v>0.15</v>
      </c>
      <c r="H33" s="87">
        <f>H34+H35+H36</f>
        <v>9.5000000000000001E-2</v>
      </c>
      <c r="I33" s="87">
        <f t="shared" si="11"/>
        <v>0.12</v>
      </c>
      <c r="J33" s="87">
        <f t="shared" si="11"/>
        <v>0.13</v>
      </c>
      <c r="K33" s="88">
        <f t="shared" si="11"/>
        <v>0.14000000000000001</v>
      </c>
      <c r="L33" s="88">
        <f t="shared" si="11"/>
        <v>0.15</v>
      </c>
      <c r="M33" s="88">
        <f t="shared" si="11"/>
        <v>0.15</v>
      </c>
      <c r="N33" s="87">
        <f>N34+N35+N36</f>
        <v>0.08</v>
      </c>
      <c r="O33" s="87">
        <f t="shared" si="11"/>
        <v>0.12</v>
      </c>
      <c r="P33" s="87">
        <f t="shared" si="11"/>
        <v>0.13</v>
      </c>
      <c r="Q33" s="88">
        <f t="shared" si="11"/>
        <v>0.14000000000000001</v>
      </c>
      <c r="R33" s="88">
        <f t="shared" si="11"/>
        <v>0.15</v>
      </c>
      <c r="S33" s="88">
        <f t="shared" si="11"/>
        <v>0.15</v>
      </c>
      <c r="T33" s="87">
        <f>T34+T35+T36</f>
        <v>0.1</v>
      </c>
      <c r="U33" s="87">
        <f t="shared" si="11"/>
        <v>0.12</v>
      </c>
      <c r="V33" s="87">
        <f t="shared" si="11"/>
        <v>0.13</v>
      </c>
      <c r="W33" s="88">
        <f t="shared" si="11"/>
        <v>0.14000000000000001</v>
      </c>
      <c r="X33" s="88">
        <f t="shared" si="11"/>
        <v>0.15</v>
      </c>
      <c r="Y33" s="88">
        <f t="shared" si="11"/>
        <v>0.15</v>
      </c>
      <c r="Z33" s="87">
        <f t="shared" si="11"/>
        <v>0.09</v>
      </c>
      <c r="AA33" s="87">
        <f t="shared" si="11"/>
        <v>0.42</v>
      </c>
      <c r="AB33" s="87">
        <f t="shared" si="11"/>
        <v>0.23</v>
      </c>
      <c r="AC33" s="88">
        <f t="shared" si="11"/>
        <v>0.14000000000000001</v>
      </c>
      <c r="AD33" s="88">
        <f t="shared" si="11"/>
        <v>0.15</v>
      </c>
      <c r="AE33" s="88">
        <f t="shared" si="11"/>
        <v>0.15</v>
      </c>
      <c r="AF33" s="87">
        <f t="shared" si="11"/>
        <v>0.09</v>
      </c>
      <c r="AG33" s="87">
        <f t="shared" si="11"/>
        <v>0.12</v>
      </c>
      <c r="AH33" s="87">
        <f t="shared" si="11"/>
        <v>0.13</v>
      </c>
      <c r="AI33" s="88">
        <f t="shared" si="11"/>
        <v>0.14000000000000001</v>
      </c>
      <c r="AJ33" s="88">
        <f t="shared" si="11"/>
        <v>0.15</v>
      </c>
      <c r="AK33" s="88">
        <f t="shared" si="11"/>
        <v>0.15</v>
      </c>
      <c r="AL33" s="87">
        <f t="shared" si="11"/>
        <v>0.09</v>
      </c>
      <c r="AM33" s="87">
        <f t="shared" si="11"/>
        <v>0.12</v>
      </c>
      <c r="AN33" s="87">
        <f t="shared" si="11"/>
        <v>0.13</v>
      </c>
      <c r="AO33" s="88">
        <f t="shared" si="11"/>
        <v>0.14000000000000001</v>
      </c>
      <c r="AP33" s="88">
        <f t="shared" si="11"/>
        <v>0.15</v>
      </c>
      <c r="AQ33" s="88">
        <f t="shared" si="11"/>
        <v>0.15</v>
      </c>
      <c r="AR33" s="87">
        <f>AR34+AR35+AR36</f>
        <v>0.09</v>
      </c>
      <c r="AS33" s="87">
        <f t="shared" si="11"/>
        <v>0.12</v>
      </c>
      <c r="AT33" s="87">
        <f t="shared" si="11"/>
        <v>0.13</v>
      </c>
      <c r="AU33" s="88">
        <f t="shared" si="11"/>
        <v>0.14000000000000001</v>
      </c>
      <c r="AV33" s="88">
        <f t="shared" si="11"/>
        <v>0.15</v>
      </c>
      <c r="AW33" s="88">
        <f t="shared" si="11"/>
        <v>0.15</v>
      </c>
      <c r="AX33" s="87">
        <f>AX34+AX35+AX36</f>
        <v>0.08</v>
      </c>
      <c r="AY33" s="87">
        <f t="shared" si="11"/>
        <v>0.12</v>
      </c>
      <c r="AZ33" s="87">
        <f t="shared" si="11"/>
        <v>0.13</v>
      </c>
      <c r="BA33" s="88">
        <f t="shared" si="11"/>
        <v>0.14000000000000001</v>
      </c>
      <c r="BB33" s="88">
        <f t="shared" si="11"/>
        <v>0.15</v>
      </c>
      <c r="BC33" s="88">
        <f t="shared" si="11"/>
        <v>0.15</v>
      </c>
      <c r="BD33" s="87">
        <f>BD34+BD35+BD36</f>
        <v>0.09</v>
      </c>
      <c r="BE33" s="87">
        <f t="shared" si="11"/>
        <v>0.12</v>
      </c>
      <c r="BF33" s="87">
        <f t="shared" si="11"/>
        <v>0.13</v>
      </c>
      <c r="BG33" s="88">
        <f t="shared" si="11"/>
        <v>0.14000000000000001</v>
      </c>
      <c r="BH33" s="88">
        <f t="shared" si="11"/>
        <v>0.15</v>
      </c>
      <c r="BI33" s="88">
        <f t="shared" si="11"/>
        <v>0.15</v>
      </c>
      <c r="BJ33" s="93">
        <f t="shared" si="3"/>
        <v>0.8999999999999998</v>
      </c>
      <c r="BK33" s="93">
        <f t="shared" si="1"/>
        <v>1.5000000000000004</v>
      </c>
      <c r="BL33" s="93">
        <f t="shared" si="4"/>
        <v>1.4</v>
      </c>
      <c r="BM33" s="94">
        <f t="shared" si="2"/>
        <v>1.4000000000000004</v>
      </c>
      <c r="BN33" s="94">
        <f t="shared" si="2"/>
        <v>1.4999999999999998</v>
      </c>
      <c r="BO33" s="94">
        <f t="shared" si="2"/>
        <v>1.4999999999999998</v>
      </c>
      <c r="BP33" s="98" t="e">
        <f>BP34+BP35+BP36</f>
        <v>#REF!</v>
      </c>
      <c r="BQ33" s="98" t="e">
        <f>BQ34+BQ35+BQ36</f>
        <v>#REF!</v>
      </c>
      <c r="BR33" s="98" t="e">
        <f>BR34+BR35+BR36</f>
        <v>#REF!</v>
      </c>
    </row>
    <row r="34" spans="1:70" ht="30" x14ac:dyDescent="0.25">
      <c r="A34" s="45" t="s">
        <v>38</v>
      </c>
      <c r="B34" s="99"/>
      <c r="C34" s="99"/>
      <c r="D34" s="99"/>
      <c r="E34" s="100"/>
      <c r="F34" s="100"/>
      <c r="G34" s="89"/>
      <c r="H34" s="90"/>
      <c r="I34" s="90"/>
      <c r="J34" s="90"/>
      <c r="K34" s="89"/>
      <c r="L34" s="89"/>
      <c r="M34" s="89"/>
      <c r="N34" s="90"/>
      <c r="O34" s="90"/>
      <c r="P34" s="90"/>
      <c r="Q34" s="89"/>
      <c r="R34" s="89"/>
      <c r="S34" s="89"/>
      <c r="T34" s="90"/>
      <c r="U34" s="90"/>
      <c r="V34" s="90"/>
      <c r="W34" s="89"/>
      <c r="X34" s="89"/>
      <c r="Y34" s="89"/>
      <c r="Z34" s="90"/>
      <c r="AA34" s="90">
        <v>0.3</v>
      </c>
      <c r="AB34" s="90"/>
      <c r="AC34" s="89"/>
      <c r="AD34" s="89"/>
      <c r="AE34" s="89"/>
      <c r="AF34" s="90"/>
      <c r="AG34" s="90"/>
      <c r="AH34" s="90"/>
      <c r="AI34" s="89"/>
      <c r="AJ34" s="89"/>
      <c r="AK34" s="89"/>
      <c r="AL34" s="90"/>
      <c r="AM34" s="90"/>
      <c r="AN34" s="90"/>
      <c r="AO34" s="89"/>
      <c r="AP34" s="89"/>
      <c r="AQ34" s="89"/>
      <c r="AR34" s="90"/>
      <c r="AS34" s="90"/>
      <c r="AT34" s="90"/>
      <c r="AU34" s="89"/>
      <c r="AV34" s="89"/>
      <c r="AW34" s="89"/>
      <c r="AX34" s="90"/>
      <c r="AY34" s="90"/>
      <c r="AZ34" s="90"/>
      <c r="BA34" s="89"/>
      <c r="BB34" s="89"/>
      <c r="BC34" s="89"/>
      <c r="BD34" s="90"/>
      <c r="BE34" s="90"/>
      <c r="BF34" s="90"/>
      <c r="BG34" s="89"/>
      <c r="BH34" s="89"/>
      <c r="BI34" s="89"/>
      <c r="BJ34" s="93">
        <f t="shared" si="3"/>
        <v>0</v>
      </c>
      <c r="BK34" s="93">
        <f t="shared" si="1"/>
        <v>0.3</v>
      </c>
      <c r="BL34" s="93">
        <f t="shared" si="4"/>
        <v>0</v>
      </c>
      <c r="BM34" s="94">
        <f t="shared" si="2"/>
        <v>0</v>
      </c>
      <c r="BN34" s="94">
        <f t="shared" si="2"/>
        <v>0</v>
      </c>
      <c r="BO34" s="94">
        <f t="shared" si="2"/>
        <v>0</v>
      </c>
      <c r="BP34" s="101" t="e">
        <f>#REF!</f>
        <v>#REF!</v>
      </c>
      <c r="BQ34" s="101" t="e">
        <f>#REF!</f>
        <v>#REF!</v>
      </c>
      <c r="BR34" s="101" t="e">
        <f>#REF!</f>
        <v>#REF!</v>
      </c>
    </row>
    <row r="35" spans="1:70" ht="30" x14ac:dyDescent="0.25">
      <c r="A35" s="45" t="s">
        <v>39</v>
      </c>
      <c r="B35" s="99"/>
      <c r="C35" s="99"/>
      <c r="D35" s="99"/>
      <c r="E35" s="100"/>
      <c r="F35" s="100"/>
      <c r="G35" s="89"/>
      <c r="H35" s="90"/>
      <c r="I35" s="90"/>
      <c r="J35" s="90"/>
      <c r="K35" s="89"/>
      <c r="L35" s="89"/>
      <c r="M35" s="89"/>
      <c r="N35" s="90"/>
      <c r="O35" s="90"/>
      <c r="P35" s="90"/>
      <c r="Q35" s="89"/>
      <c r="R35" s="89"/>
      <c r="S35" s="89"/>
      <c r="T35" s="90"/>
      <c r="U35" s="90"/>
      <c r="V35" s="90"/>
      <c r="W35" s="89"/>
      <c r="X35" s="89"/>
      <c r="Y35" s="89"/>
      <c r="Z35" s="90"/>
      <c r="AA35" s="90"/>
      <c r="AB35" s="90">
        <v>0.1</v>
      </c>
      <c r="AC35" s="89"/>
      <c r="AD35" s="89"/>
      <c r="AE35" s="89"/>
      <c r="AF35" s="90"/>
      <c r="AG35" s="90"/>
      <c r="AH35" s="90"/>
      <c r="AI35" s="89"/>
      <c r="AJ35" s="89"/>
      <c r="AK35" s="89"/>
      <c r="AL35" s="90"/>
      <c r="AM35" s="90"/>
      <c r="AN35" s="90"/>
      <c r="AO35" s="89"/>
      <c r="AP35" s="89"/>
      <c r="AQ35" s="89"/>
      <c r="AR35" s="90"/>
      <c r="AS35" s="90"/>
      <c r="AT35" s="90"/>
      <c r="AU35" s="89"/>
      <c r="AV35" s="89"/>
      <c r="AW35" s="89"/>
      <c r="AX35" s="90"/>
      <c r="AY35" s="90"/>
      <c r="AZ35" s="90"/>
      <c r="BA35" s="89"/>
      <c r="BB35" s="89"/>
      <c r="BC35" s="89"/>
      <c r="BD35" s="90"/>
      <c r="BE35" s="90"/>
      <c r="BF35" s="90"/>
      <c r="BG35" s="89"/>
      <c r="BH35" s="89"/>
      <c r="BI35" s="89"/>
      <c r="BJ35" s="93">
        <f t="shared" si="3"/>
        <v>0</v>
      </c>
      <c r="BK35" s="93">
        <f t="shared" si="1"/>
        <v>0</v>
      </c>
      <c r="BL35" s="93">
        <f t="shared" si="4"/>
        <v>0.1</v>
      </c>
      <c r="BM35" s="94">
        <f t="shared" si="2"/>
        <v>0</v>
      </c>
      <c r="BN35" s="94">
        <f t="shared" si="2"/>
        <v>0</v>
      </c>
      <c r="BO35" s="94">
        <f t="shared" si="2"/>
        <v>0</v>
      </c>
      <c r="BP35" s="101" t="e">
        <f>#REF!</f>
        <v>#REF!</v>
      </c>
      <c r="BQ35" s="101" t="e">
        <f>#REF!</f>
        <v>#REF!</v>
      </c>
      <c r="BR35" s="101" t="e">
        <f>#REF!</f>
        <v>#REF!</v>
      </c>
    </row>
    <row r="36" spans="1:70" ht="15" x14ac:dyDescent="0.25">
      <c r="A36" s="45" t="s">
        <v>33</v>
      </c>
      <c r="B36" s="99">
        <v>9.5000000000000001E-2</v>
      </c>
      <c r="C36" s="99">
        <v>0.12</v>
      </c>
      <c r="D36" s="99">
        <v>0.13</v>
      </c>
      <c r="E36" s="109">
        <v>0.14000000000000001</v>
      </c>
      <c r="F36" s="109">
        <v>0.15</v>
      </c>
      <c r="G36" s="110">
        <v>0.15</v>
      </c>
      <c r="H36" s="111">
        <v>9.5000000000000001E-2</v>
      </c>
      <c r="I36" s="111">
        <v>0.12</v>
      </c>
      <c r="J36" s="112">
        <v>0.13</v>
      </c>
      <c r="K36" s="109">
        <v>0.14000000000000001</v>
      </c>
      <c r="L36" s="109">
        <v>0.15</v>
      </c>
      <c r="M36" s="110">
        <v>0.15</v>
      </c>
      <c r="N36" s="111">
        <v>0.08</v>
      </c>
      <c r="O36" s="111">
        <v>0.12</v>
      </c>
      <c r="P36" s="112">
        <v>0.13</v>
      </c>
      <c r="Q36" s="109">
        <v>0.14000000000000001</v>
      </c>
      <c r="R36" s="109">
        <v>0.15</v>
      </c>
      <c r="S36" s="110">
        <v>0.15</v>
      </c>
      <c r="T36" s="111">
        <v>0.1</v>
      </c>
      <c r="U36" s="111">
        <v>0.12</v>
      </c>
      <c r="V36" s="112">
        <v>0.13</v>
      </c>
      <c r="W36" s="109">
        <v>0.14000000000000001</v>
      </c>
      <c r="X36" s="109">
        <v>0.15</v>
      </c>
      <c r="Y36" s="110">
        <v>0.15</v>
      </c>
      <c r="Z36" s="111">
        <v>0.09</v>
      </c>
      <c r="AA36" s="111">
        <v>0.12</v>
      </c>
      <c r="AB36" s="112">
        <v>0.13</v>
      </c>
      <c r="AC36" s="109">
        <v>0.14000000000000001</v>
      </c>
      <c r="AD36" s="109">
        <v>0.15</v>
      </c>
      <c r="AE36" s="110">
        <v>0.15</v>
      </c>
      <c r="AF36" s="111">
        <v>0.09</v>
      </c>
      <c r="AG36" s="111">
        <v>0.12</v>
      </c>
      <c r="AH36" s="112">
        <v>0.13</v>
      </c>
      <c r="AI36" s="109">
        <v>0.14000000000000001</v>
      </c>
      <c r="AJ36" s="109">
        <v>0.15</v>
      </c>
      <c r="AK36" s="110">
        <v>0.15</v>
      </c>
      <c r="AL36" s="111">
        <v>0.09</v>
      </c>
      <c r="AM36" s="111">
        <v>0.12</v>
      </c>
      <c r="AN36" s="112">
        <v>0.13</v>
      </c>
      <c r="AO36" s="109">
        <v>0.14000000000000001</v>
      </c>
      <c r="AP36" s="109">
        <v>0.15</v>
      </c>
      <c r="AQ36" s="110">
        <v>0.15</v>
      </c>
      <c r="AR36" s="111">
        <v>0.09</v>
      </c>
      <c r="AS36" s="111">
        <v>0.12</v>
      </c>
      <c r="AT36" s="112">
        <v>0.13</v>
      </c>
      <c r="AU36" s="109">
        <v>0.14000000000000001</v>
      </c>
      <c r="AV36" s="109">
        <v>0.15</v>
      </c>
      <c r="AW36" s="110">
        <v>0.15</v>
      </c>
      <c r="AX36" s="111">
        <v>0.08</v>
      </c>
      <c r="AY36" s="111">
        <v>0.12</v>
      </c>
      <c r="AZ36" s="112">
        <v>0.13</v>
      </c>
      <c r="BA36" s="109">
        <v>0.14000000000000001</v>
      </c>
      <c r="BB36" s="109">
        <v>0.15</v>
      </c>
      <c r="BC36" s="110">
        <v>0.15</v>
      </c>
      <c r="BD36" s="111">
        <v>0.09</v>
      </c>
      <c r="BE36" s="111">
        <v>0.12</v>
      </c>
      <c r="BF36" s="112">
        <v>0.13</v>
      </c>
      <c r="BG36" s="109">
        <v>0.14000000000000001</v>
      </c>
      <c r="BH36" s="109">
        <v>0.15</v>
      </c>
      <c r="BI36" s="110">
        <v>0.15</v>
      </c>
      <c r="BJ36" s="113">
        <f t="shared" si="3"/>
        <v>0.8999999999999998</v>
      </c>
      <c r="BK36" s="113">
        <f t="shared" si="1"/>
        <v>1.2000000000000002</v>
      </c>
      <c r="BL36" s="93">
        <f t="shared" si="4"/>
        <v>1.2999999999999998</v>
      </c>
      <c r="BM36" s="103">
        <f t="shared" si="2"/>
        <v>1.4000000000000004</v>
      </c>
      <c r="BN36" s="103">
        <f t="shared" si="2"/>
        <v>1.4999999999999998</v>
      </c>
      <c r="BO36" s="103">
        <f t="shared" si="2"/>
        <v>1.4999999999999998</v>
      </c>
      <c r="BP36" s="101" t="e">
        <f>#REF!</f>
        <v>#REF!</v>
      </c>
      <c r="BQ36" s="101" t="e">
        <f>#REF!</f>
        <v>#REF!</v>
      </c>
      <c r="BR36" s="101" t="e">
        <f>#REF!</f>
        <v>#REF!</v>
      </c>
    </row>
    <row r="37" spans="1:70" s="2" customFormat="1" ht="14.25" x14ac:dyDescent="0.2">
      <c r="A37" s="114" t="s">
        <v>37</v>
      </c>
      <c r="B37" s="87">
        <f>B38+B39+B40</f>
        <v>4.0000000000000001E-3</v>
      </c>
      <c r="C37" s="87">
        <f t="shared" ref="C37:BI37" si="12">C38+C39+C40</f>
        <v>6.1000000000000004E-3</v>
      </c>
      <c r="D37" s="87">
        <f t="shared" si="12"/>
        <v>7.9000000000000008E-3</v>
      </c>
      <c r="E37" s="88">
        <f t="shared" si="12"/>
        <v>7.9000000000000008E-3</v>
      </c>
      <c r="F37" s="88">
        <f t="shared" si="12"/>
        <v>7.9000000000000008E-3</v>
      </c>
      <c r="G37" s="88">
        <f t="shared" si="12"/>
        <v>8.0000000000000002E-3</v>
      </c>
      <c r="H37" s="87">
        <f>H38+H39+H40</f>
        <v>4.0000000000000001E-3</v>
      </c>
      <c r="I37" s="87">
        <f t="shared" si="12"/>
        <v>6.1000000000000004E-3</v>
      </c>
      <c r="J37" s="87">
        <f t="shared" si="12"/>
        <v>7.9000000000000008E-3</v>
      </c>
      <c r="K37" s="88">
        <f t="shared" si="12"/>
        <v>7.9000000000000008E-3</v>
      </c>
      <c r="L37" s="88">
        <f t="shared" si="12"/>
        <v>7.9000000000000008E-3</v>
      </c>
      <c r="M37" s="88">
        <f t="shared" si="12"/>
        <v>8.0000000000000002E-3</v>
      </c>
      <c r="N37" s="87">
        <f>N38+N39+N40</f>
        <v>4.0000000000000001E-3</v>
      </c>
      <c r="O37" s="87">
        <f t="shared" si="12"/>
        <v>6.1000000000000004E-3</v>
      </c>
      <c r="P37" s="87">
        <f t="shared" si="12"/>
        <v>7.9000000000000008E-3</v>
      </c>
      <c r="Q37" s="88">
        <f t="shared" si="12"/>
        <v>7.9000000000000008E-3</v>
      </c>
      <c r="R37" s="88">
        <f t="shared" si="12"/>
        <v>7.9000000000000008E-3</v>
      </c>
      <c r="S37" s="88">
        <f t="shared" si="12"/>
        <v>8.0000000000000002E-3</v>
      </c>
      <c r="T37" s="87">
        <f>T38+T39+T40</f>
        <v>4.0000000000000001E-3</v>
      </c>
      <c r="U37" s="87">
        <f t="shared" si="12"/>
        <v>6.1000000000000004E-3</v>
      </c>
      <c r="V37" s="87">
        <f t="shared" si="12"/>
        <v>7.9000000000000008E-3</v>
      </c>
      <c r="W37" s="88">
        <f t="shared" si="12"/>
        <v>7.9000000000000008E-3</v>
      </c>
      <c r="X37" s="88">
        <f t="shared" si="12"/>
        <v>7.9000000000000008E-3</v>
      </c>
      <c r="Y37" s="88">
        <f t="shared" si="12"/>
        <v>8.0000000000000002E-3</v>
      </c>
      <c r="Z37" s="87">
        <f>Z38+Z39+Z40</f>
        <v>4.0000000000000001E-3</v>
      </c>
      <c r="AA37" s="87">
        <f t="shared" si="12"/>
        <v>6.1000000000000004E-3</v>
      </c>
      <c r="AB37" s="87">
        <f t="shared" si="12"/>
        <v>7.9000000000000008E-3</v>
      </c>
      <c r="AC37" s="88">
        <f t="shared" si="12"/>
        <v>7.9000000000000008E-3</v>
      </c>
      <c r="AD37" s="88">
        <f t="shared" si="12"/>
        <v>7.9000000000000008E-3</v>
      </c>
      <c r="AE37" s="88">
        <f t="shared" si="12"/>
        <v>8.0000000000000002E-3</v>
      </c>
      <c r="AF37" s="87">
        <f>AF38+AF39+AF40</f>
        <v>4.0000000000000001E-3</v>
      </c>
      <c r="AG37" s="87">
        <f t="shared" si="12"/>
        <v>6.1000000000000004E-3</v>
      </c>
      <c r="AH37" s="87">
        <f t="shared" si="12"/>
        <v>7.9000000000000008E-3</v>
      </c>
      <c r="AI37" s="88">
        <f t="shared" si="12"/>
        <v>7.9000000000000008E-3</v>
      </c>
      <c r="AJ37" s="88">
        <f t="shared" si="12"/>
        <v>7.9000000000000008E-3</v>
      </c>
      <c r="AK37" s="88">
        <f t="shared" si="12"/>
        <v>8.0000000000000002E-3</v>
      </c>
      <c r="AL37" s="87">
        <f>AL38+AL39+AL40</f>
        <v>4.0000000000000001E-3</v>
      </c>
      <c r="AM37" s="87">
        <f t="shared" si="12"/>
        <v>6.1000000000000004E-3</v>
      </c>
      <c r="AN37" s="87">
        <f t="shared" si="12"/>
        <v>7.9000000000000008E-3</v>
      </c>
      <c r="AO37" s="88">
        <f t="shared" si="12"/>
        <v>7.9000000000000008E-3</v>
      </c>
      <c r="AP37" s="88">
        <f t="shared" si="12"/>
        <v>7.9000000000000008E-3</v>
      </c>
      <c r="AQ37" s="88">
        <f t="shared" si="12"/>
        <v>8.0000000000000002E-3</v>
      </c>
      <c r="AR37" s="87">
        <f>AR38+AR39+AR40</f>
        <v>4.0000000000000001E-3</v>
      </c>
      <c r="AS37" s="87">
        <f t="shared" si="12"/>
        <v>6.1000000000000004E-3</v>
      </c>
      <c r="AT37" s="87">
        <f t="shared" si="12"/>
        <v>7.9000000000000008E-3</v>
      </c>
      <c r="AU37" s="88">
        <f t="shared" si="12"/>
        <v>7.9000000000000008E-3</v>
      </c>
      <c r="AV37" s="88">
        <f t="shared" si="12"/>
        <v>7.9000000000000008E-3</v>
      </c>
      <c r="AW37" s="88">
        <f t="shared" si="12"/>
        <v>8.0000000000000002E-3</v>
      </c>
      <c r="AX37" s="87">
        <f>AX38+AX39+AX40</f>
        <v>4.0000000000000001E-3</v>
      </c>
      <c r="AY37" s="87">
        <f t="shared" si="12"/>
        <v>6.1000000000000004E-3</v>
      </c>
      <c r="AZ37" s="87">
        <f t="shared" si="12"/>
        <v>7.9000000000000008E-3</v>
      </c>
      <c r="BA37" s="88">
        <f t="shared" si="12"/>
        <v>7.9000000000000008E-3</v>
      </c>
      <c r="BB37" s="88">
        <f t="shared" si="12"/>
        <v>7.9000000000000008E-3</v>
      </c>
      <c r="BC37" s="88">
        <f t="shared" si="12"/>
        <v>8.0000000000000002E-3</v>
      </c>
      <c r="BD37" s="87">
        <f>BD38+BD39+BD40</f>
        <v>3.0000000000000001E-3</v>
      </c>
      <c r="BE37" s="87">
        <f t="shared" si="12"/>
        <v>6.1000000000000004E-3</v>
      </c>
      <c r="BF37" s="87">
        <f t="shared" si="12"/>
        <v>7.9000000000000008E-3</v>
      </c>
      <c r="BG37" s="88">
        <f t="shared" si="12"/>
        <v>7.9000000000000008E-3</v>
      </c>
      <c r="BH37" s="88">
        <f t="shared" si="12"/>
        <v>7.9000000000000008E-3</v>
      </c>
      <c r="BI37" s="88">
        <f t="shared" si="12"/>
        <v>8.0000000000000002E-3</v>
      </c>
      <c r="BJ37" s="93">
        <f t="shared" si="3"/>
        <v>3.9000000000000007E-2</v>
      </c>
      <c r="BK37" s="93">
        <f t="shared" si="1"/>
        <v>6.1000000000000006E-2</v>
      </c>
      <c r="BL37" s="93">
        <f t="shared" si="4"/>
        <v>7.9000000000000029E-2</v>
      </c>
      <c r="BM37" s="94">
        <f t="shared" si="2"/>
        <v>7.9000000000000029E-2</v>
      </c>
      <c r="BN37" s="94">
        <f t="shared" si="2"/>
        <v>7.9000000000000029E-2</v>
      </c>
      <c r="BO37" s="94">
        <f t="shared" si="2"/>
        <v>8.0000000000000016E-2</v>
      </c>
      <c r="BP37" s="115" t="e">
        <f>BP38+BP39+BP40</f>
        <v>#REF!</v>
      </c>
      <c r="BQ37" s="115" t="e">
        <f>BQ38+BQ39+BQ40</f>
        <v>#REF!</v>
      </c>
      <c r="BR37" s="115" t="e">
        <f>BR38+BR39+BR40</f>
        <v>#REF!</v>
      </c>
    </row>
    <row r="38" spans="1:70" ht="30" x14ac:dyDescent="0.25">
      <c r="A38" s="45" t="s">
        <v>38</v>
      </c>
      <c r="B38" s="99"/>
      <c r="C38" s="99"/>
      <c r="D38" s="99"/>
      <c r="E38" s="100"/>
      <c r="F38" s="100"/>
      <c r="G38" s="116"/>
      <c r="H38" s="117"/>
      <c r="I38" s="117"/>
      <c r="J38" s="117"/>
      <c r="K38" s="116"/>
      <c r="L38" s="116"/>
      <c r="M38" s="116"/>
      <c r="N38" s="117"/>
      <c r="O38" s="117"/>
      <c r="P38" s="117"/>
      <c r="Q38" s="116"/>
      <c r="R38" s="116"/>
      <c r="S38" s="116"/>
      <c r="T38" s="117"/>
      <c r="U38" s="117"/>
      <c r="V38" s="117"/>
      <c r="W38" s="116"/>
      <c r="X38" s="116"/>
      <c r="Y38" s="116"/>
      <c r="Z38" s="117"/>
      <c r="AA38" s="117"/>
      <c r="AB38" s="117"/>
      <c r="AC38" s="116"/>
      <c r="AD38" s="116"/>
      <c r="AE38" s="116"/>
      <c r="AF38" s="117"/>
      <c r="AG38" s="117"/>
      <c r="AH38" s="117"/>
      <c r="AI38" s="116"/>
      <c r="AJ38" s="116"/>
      <c r="AK38" s="116"/>
      <c r="AL38" s="117"/>
      <c r="AM38" s="117"/>
      <c r="AN38" s="117"/>
      <c r="AO38" s="116"/>
      <c r="AP38" s="116"/>
      <c r="AQ38" s="116"/>
      <c r="AR38" s="117"/>
      <c r="AS38" s="117"/>
      <c r="AT38" s="117"/>
      <c r="AU38" s="116"/>
      <c r="AV38" s="116"/>
      <c r="AW38" s="116"/>
      <c r="AX38" s="117"/>
      <c r="AY38" s="117"/>
      <c r="AZ38" s="117"/>
      <c r="BA38" s="116"/>
      <c r="BB38" s="116"/>
      <c r="BC38" s="116"/>
      <c r="BD38" s="117"/>
      <c r="BE38" s="117"/>
      <c r="BF38" s="117"/>
      <c r="BG38" s="116"/>
      <c r="BH38" s="116"/>
      <c r="BI38" s="116"/>
      <c r="BJ38" s="93">
        <f t="shared" si="3"/>
        <v>0</v>
      </c>
      <c r="BK38" s="93">
        <f t="shared" si="1"/>
        <v>0</v>
      </c>
      <c r="BL38" s="93">
        <f t="shared" si="4"/>
        <v>0</v>
      </c>
      <c r="BM38" s="94">
        <f t="shared" si="2"/>
        <v>0</v>
      </c>
      <c r="BN38" s="94">
        <f t="shared" si="2"/>
        <v>0</v>
      </c>
      <c r="BO38" s="94">
        <f t="shared" si="2"/>
        <v>0</v>
      </c>
      <c r="BP38" s="101" t="e">
        <f>#REF!</f>
        <v>#REF!</v>
      </c>
      <c r="BQ38" s="101" t="e">
        <f>#REF!</f>
        <v>#REF!</v>
      </c>
      <c r="BR38" s="101" t="e">
        <f>#REF!</f>
        <v>#REF!</v>
      </c>
    </row>
    <row r="39" spans="1:70" ht="30" x14ac:dyDescent="0.25">
      <c r="A39" s="45" t="s">
        <v>39</v>
      </c>
      <c r="B39" s="99"/>
      <c r="C39" s="99"/>
      <c r="D39" s="99"/>
      <c r="E39" s="100"/>
      <c r="F39" s="100"/>
      <c r="G39" s="116"/>
      <c r="H39" s="117"/>
      <c r="I39" s="117"/>
      <c r="J39" s="117"/>
      <c r="K39" s="116"/>
      <c r="L39" s="116"/>
      <c r="M39" s="116"/>
      <c r="N39" s="117"/>
      <c r="O39" s="117"/>
      <c r="P39" s="117"/>
      <c r="Q39" s="116"/>
      <c r="R39" s="116"/>
      <c r="S39" s="116"/>
      <c r="T39" s="117"/>
      <c r="U39" s="117"/>
      <c r="V39" s="117"/>
      <c r="W39" s="116"/>
      <c r="X39" s="116"/>
      <c r="Y39" s="116"/>
      <c r="Z39" s="117"/>
      <c r="AA39" s="117"/>
      <c r="AB39" s="117"/>
      <c r="AC39" s="116"/>
      <c r="AD39" s="116"/>
      <c r="AE39" s="116"/>
      <c r="AF39" s="117"/>
      <c r="AG39" s="117"/>
      <c r="AH39" s="117"/>
      <c r="AI39" s="116"/>
      <c r="AJ39" s="116"/>
      <c r="AK39" s="116"/>
      <c r="AL39" s="117"/>
      <c r="AM39" s="117"/>
      <c r="AN39" s="117"/>
      <c r="AO39" s="116"/>
      <c r="AP39" s="116"/>
      <c r="AQ39" s="116"/>
      <c r="AR39" s="117"/>
      <c r="AS39" s="117"/>
      <c r="AT39" s="117"/>
      <c r="AU39" s="116"/>
      <c r="AV39" s="116"/>
      <c r="AW39" s="116"/>
      <c r="AX39" s="117"/>
      <c r="AY39" s="117"/>
      <c r="AZ39" s="117"/>
      <c r="BA39" s="116"/>
      <c r="BB39" s="116"/>
      <c r="BC39" s="116"/>
      <c r="BD39" s="117"/>
      <c r="BE39" s="117"/>
      <c r="BF39" s="117"/>
      <c r="BG39" s="116"/>
      <c r="BH39" s="116"/>
      <c r="BI39" s="116"/>
      <c r="BJ39" s="93">
        <f t="shared" si="3"/>
        <v>0</v>
      </c>
      <c r="BK39" s="93">
        <f t="shared" si="1"/>
        <v>0</v>
      </c>
      <c r="BL39" s="93">
        <f t="shared" si="4"/>
        <v>0</v>
      </c>
      <c r="BM39" s="94">
        <f t="shared" ref="BM39:BO71" si="13">E39+K39+Q39+W39+AC39+AI39+AO39+AU39+BA39+BG39</f>
        <v>0</v>
      </c>
      <c r="BN39" s="94">
        <f t="shared" si="13"/>
        <v>0</v>
      </c>
      <c r="BO39" s="94">
        <f t="shared" si="13"/>
        <v>0</v>
      </c>
      <c r="BP39" s="101" t="e">
        <f>#REF!</f>
        <v>#REF!</v>
      </c>
      <c r="BQ39" s="101" t="e">
        <f>#REF!</f>
        <v>#REF!</v>
      </c>
      <c r="BR39" s="101" t="e">
        <f>#REF!</f>
        <v>#REF!</v>
      </c>
    </row>
    <row r="40" spans="1:70" ht="15" x14ac:dyDescent="0.25">
      <c r="A40" s="45" t="s">
        <v>33</v>
      </c>
      <c r="B40" s="118">
        <v>4.0000000000000001E-3</v>
      </c>
      <c r="C40" s="118">
        <v>6.1000000000000004E-3</v>
      </c>
      <c r="D40" s="119">
        <v>7.9000000000000008E-3</v>
      </c>
      <c r="E40" s="120">
        <v>7.9000000000000008E-3</v>
      </c>
      <c r="F40" s="120">
        <v>7.9000000000000008E-3</v>
      </c>
      <c r="G40" s="121">
        <v>8.0000000000000002E-3</v>
      </c>
      <c r="H40" s="118">
        <v>4.0000000000000001E-3</v>
      </c>
      <c r="I40" s="118">
        <v>6.1000000000000004E-3</v>
      </c>
      <c r="J40" s="119">
        <v>7.9000000000000008E-3</v>
      </c>
      <c r="K40" s="120">
        <v>7.9000000000000008E-3</v>
      </c>
      <c r="L40" s="120">
        <v>7.9000000000000008E-3</v>
      </c>
      <c r="M40" s="121">
        <v>8.0000000000000002E-3</v>
      </c>
      <c r="N40" s="118">
        <v>4.0000000000000001E-3</v>
      </c>
      <c r="O40" s="118">
        <v>6.1000000000000004E-3</v>
      </c>
      <c r="P40" s="119">
        <v>7.9000000000000008E-3</v>
      </c>
      <c r="Q40" s="120">
        <v>7.9000000000000008E-3</v>
      </c>
      <c r="R40" s="120">
        <v>7.9000000000000008E-3</v>
      </c>
      <c r="S40" s="121">
        <v>8.0000000000000002E-3</v>
      </c>
      <c r="T40" s="118">
        <v>4.0000000000000001E-3</v>
      </c>
      <c r="U40" s="118">
        <v>6.1000000000000004E-3</v>
      </c>
      <c r="V40" s="119">
        <v>7.9000000000000008E-3</v>
      </c>
      <c r="W40" s="120">
        <v>7.9000000000000008E-3</v>
      </c>
      <c r="X40" s="120">
        <v>7.9000000000000008E-3</v>
      </c>
      <c r="Y40" s="121">
        <v>8.0000000000000002E-3</v>
      </c>
      <c r="Z40" s="118">
        <v>4.0000000000000001E-3</v>
      </c>
      <c r="AA40" s="118">
        <v>6.1000000000000004E-3</v>
      </c>
      <c r="AB40" s="119">
        <v>7.9000000000000008E-3</v>
      </c>
      <c r="AC40" s="120">
        <v>7.9000000000000008E-3</v>
      </c>
      <c r="AD40" s="120">
        <v>7.9000000000000008E-3</v>
      </c>
      <c r="AE40" s="121">
        <v>8.0000000000000002E-3</v>
      </c>
      <c r="AF40" s="118">
        <v>4.0000000000000001E-3</v>
      </c>
      <c r="AG40" s="118">
        <v>6.1000000000000004E-3</v>
      </c>
      <c r="AH40" s="119">
        <v>7.9000000000000008E-3</v>
      </c>
      <c r="AI40" s="120">
        <v>7.9000000000000008E-3</v>
      </c>
      <c r="AJ40" s="120">
        <v>7.9000000000000008E-3</v>
      </c>
      <c r="AK40" s="121">
        <v>8.0000000000000002E-3</v>
      </c>
      <c r="AL40" s="118">
        <v>4.0000000000000001E-3</v>
      </c>
      <c r="AM40" s="118">
        <v>6.1000000000000004E-3</v>
      </c>
      <c r="AN40" s="119">
        <v>7.9000000000000008E-3</v>
      </c>
      <c r="AO40" s="120">
        <v>7.9000000000000008E-3</v>
      </c>
      <c r="AP40" s="120">
        <v>7.9000000000000008E-3</v>
      </c>
      <c r="AQ40" s="121">
        <v>8.0000000000000002E-3</v>
      </c>
      <c r="AR40" s="118">
        <v>4.0000000000000001E-3</v>
      </c>
      <c r="AS40" s="118">
        <v>6.1000000000000004E-3</v>
      </c>
      <c r="AT40" s="119">
        <v>7.9000000000000008E-3</v>
      </c>
      <c r="AU40" s="120">
        <v>7.9000000000000008E-3</v>
      </c>
      <c r="AV40" s="120">
        <v>7.9000000000000008E-3</v>
      </c>
      <c r="AW40" s="121">
        <v>8.0000000000000002E-3</v>
      </c>
      <c r="AX40" s="118">
        <v>4.0000000000000001E-3</v>
      </c>
      <c r="AY40" s="118">
        <v>6.1000000000000004E-3</v>
      </c>
      <c r="AZ40" s="119">
        <v>7.9000000000000008E-3</v>
      </c>
      <c r="BA40" s="120">
        <v>7.9000000000000008E-3</v>
      </c>
      <c r="BB40" s="120">
        <v>7.9000000000000008E-3</v>
      </c>
      <c r="BC40" s="121">
        <v>8.0000000000000002E-3</v>
      </c>
      <c r="BD40" s="111">
        <v>3.0000000000000001E-3</v>
      </c>
      <c r="BE40" s="111">
        <v>6.1000000000000004E-3</v>
      </c>
      <c r="BF40" s="122">
        <v>7.9000000000000008E-3</v>
      </c>
      <c r="BG40" s="120">
        <v>7.9000000000000008E-3</v>
      </c>
      <c r="BH40" s="120">
        <v>7.9000000000000008E-3</v>
      </c>
      <c r="BI40" s="121">
        <v>8.0000000000000002E-3</v>
      </c>
      <c r="BJ40" s="93">
        <f t="shared" si="3"/>
        <v>3.9000000000000007E-2</v>
      </c>
      <c r="BK40" s="113">
        <f t="shared" si="1"/>
        <v>6.1000000000000006E-2</v>
      </c>
      <c r="BL40" s="93">
        <f t="shared" si="4"/>
        <v>7.9000000000000029E-2</v>
      </c>
      <c r="BM40" s="123">
        <f t="shared" si="13"/>
        <v>7.9000000000000029E-2</v>
      </c>
      <c r="BN40" s="123">
        <f t="shared" si="13"/>
        <v>7.9000000000000029E-2</v>
      </c>
      <c r="BO40" s="123">
        <f t="shared" si="13"/>
        <v>8.0000000000000016E-2</v>
      </c>
      <c r="BP40" s="124" t="e">
        <f>#REF!</f>
        <v>#REF!</v>
      </c>
      <c r="BQ40" s="124" t="e">
        <f>#REF!</f>
        <v>#REF!</v>
      </c>
      <c r="BR40" s="124" t="e">
        <f>#REF!</f>
        <v>#REF!</v>
      </c>
    </row>
    <row r="41" spans="1:70" s="2" customFormat="1" ht="28.5" x14ac:dyDescent="0.2">
      <c r="A41" s="96" t="s">
        <v>40</v>
      </c>
      <c r="B41" s="87">
        <f>B42+B43+B44</f>
        <v>7.1930000000000005</v>
      </c>
      <c r="C41" s="87">
        <f t="shared" ref="C41:BI41" si="14">C42+C43+C44</f>
        <v>9.2759999999999998</v>
      </c>
      <c r="D41" s="87">
        <f t="shared" si="14"/>
        <v>9.8870000000000005</v>
      </c>
      <c r="E41" s="88">
        <f t="shared" si="14"/>
        <v>8.9499999999999993</v>
      </c>
      <c r="F41" s="88">
        <f t="shared" si="14"/>
        <v>8.4</v>
      </c>
      <c r="G41" s="88">
        <f t="shared" si="14"/>
        <v>8.85</v>
      </c>
      <c r="H41" s="87">
        <f>H42+H43+H44</f>
        <v>2.9169999999999998</v>
      </c>
      <c r="I41" s="87">
        <f t="shared" si="14"/>
        <v>2.44</v>
      </c>
      <c r="J41" s="87">
        <f t="shared" si="14"/>
        <v>2.5299999999999998</v>
      </c>
      <c r="K41" s="88">
        <f t="shared" si="14"/>
        <v>0.5</v>
      </c>
      <c r="L41" s="88">
        <f t="shared" si="14"/>
        <v>0.55000000000000004</v>
      </c>
      <c r="M41" s="88">
        <f t="shared" si="14"/>
        <v>0.55000000000000004</v>
      </c>
      <c r="N41" s="87">
        <f>N42+N43+N44</f>
        <v>1.3439999999999999</v>
      </c>
      <c r="O41" s="87">
        <f t="shared" si="14"/>
        <v>0.55000000000000004</v>
      </c>
      <c r="P41" s="87">
        <f t="shared" si="14"/>
        <v>0.4</v>
      </c>
      <c r="Q41" s="88">
        <f t="shared" si="14"/>
        <v>1.3</v>
      </c>
      <c r="R41" s="88">
        <f t="shared" si="14"/>
        <v>1.55</v>
      </c>
      <c r="S41" s="88">
        <f t="shared" si="14"/>
        <v>1.67</v>
      </c>
      <c r="T41" s="87">
        <f>T42+T43+T44</f>
        <v>1.5</v>
      </c>
      <c r="U41" s="87">
        <f t="shared" si="14"/>
        <v>0.8</v>
      </c>
      <c r="V41" s="87">
        <f t="shared" si="14"/>
        <v>0.6</v>
      </c>
      <c r="W41" s="88">
        <f t="shared" si="14"/>
        <v>0.68</v>
      </c>
      <c r="X41" s="88">
        <f t="shared" si="14"/>
        <v>0.75</v>
      </c>
      <c r="Y41" s="88">
        <f t="shared" si="14"/>
        <v>0.78</v>
      </c>
      <c r="Z41" s="87">
        <f>Z42+Z43+Z44</f>
        <v>1</v>
      </c>
      <c r="AA41" s="87">
        <f t="shared" si="14"/>
        <v>0.71</v>
      </c>
      <c r="AB41" s="87">
        <f t="shared" si="14"/>
        <v>0.58299999999999996</v>
      </c>
      <c r="AC41" s="88">
        <f t="shared" si="14"/>
        <v>0.70499999999999996</v>
      </c>
      <c r="AD41" s="88">
        <f t="shared" si="14"/>
        <v>1.02</v>
      </c>
      <c r="AE41" s="88">
        <f t="shared" si="14"/>
        <v>1.02</v>
      </c>
      <c r="AF41" s="87">
        <f>AF42+AF43+AF44</f>
        <v>0.66900000000000004</v>
      </c>
      <c r="AG41" s="87">
        <f t="shared" si="14"/>
        <v>0.51500000000000001</v>
      </c>
      <c r="AH41" s="87">
        <f t="shared" si="14"/>
        <v>0.48400000000000004</v>
      </c>
      <c r="AI41" s="88">
        <f t="shared" si="14"/>
        <v>0.55000000000000004</v>
      </c>
      <c r="AJ41" s="88">
        <f t="shared" si="14"/>
        <v>0.45</v>
      </c>
      <c r="AK41" s="88">
        <f t="shared" si="14"/>
        <v>0.45</v>
      </c>
      <c r="AL41" s="87">
        <f>AL42+AL43+AL44</f>
        <v>1.5209999999999999</v>
      </c>
      <c r="AM41" s="87">
        <f t="shared" si="14"/>
        <v>0.82099999999999995</v>
      </c>
      <c r="AN41" s="87">
        <f t="shared" si="14"/>
        <v>0.46500000000000002</v>
      </c>
      <c r="AO41" s="88">
        <f t="shared" si="14"/>
        <v>0.65</v>
      </c>
      <c r="AP41" s="88">
        <f t="shared" si="14"/>
        <v>0.8600000000000001</v>
      </c>
      <c r="AQ41" s="88">
        <f t="shared" si="14"/>
        <v>0.8600000000000001</v>
      </c>
      <c r="AR41" s="87">
        <f>AR42+AR43+AR44</f>
        <v>2.9580000000000002</v>
      </c>
      <c r="AS41" s="87">
        <f t="shared" si="14"/>
        <v>2.7</v>
      </c>
      <c r="AT41" s="87">
        <f t="shared" si="14"/>
        <v>2.3029999999999999</v>
      </c>
      <c r="AU41" s="88">
        <f t="shared" si="14"/>
        <v>2.4300000000000002</v>
      </c>
      <c r="AV41" s="88">
        <f t="shared" si="14"/>
        <v>2.37</v>
      </c>
      <c r="AW41" s="88">
        <f t="shared" si="14"/>
        <v>2.5700000000000003</v>
      </c>
      <c r="AX41" s="87">
        <f>AX42+AX43+AX44</f>
        <v>1.135</v>
      </c>
      <c r="AY41" s="87">
        <f t="shared" si="14"/>
        <v>0.93</v>
      </c>
      <c r="AZ41" s="87">
        <f t="shared" si="14"/>
        <v>0.93100000000000005</v>
      </c>
      <c r="BA41" s="88">
        <f t="shared" si="14"/>
        <v>0.92</v>
      </c>
      <c r="BB41" s="88">
        <f t="shared" si="14"/>
        <v>0.95000000000000007</v>
      </c>
      <c r="BC41" s="88">
        <f t="shared" si="14"/>
        <v>0.95000000000000007</v>
      </c>
      <c r="BD41" s="87">
        <f>BD42+BD43+BD44</f>
        <v>0.34799999999999998</v>
      </c>
      <c r="BE41" s="87">
        <f t="shared" si="14"/>
        <v>0.25</v>
      </c>
      <c r="BF41" s="87">
        <f t="shared" si="14"/>
        <v>0.2</v>
      </c>
      <c r="BG41" s="88">
        <f t="shared" si="14"/>
        <v>0.2</v>
      </c>
      <c r="BH41" s="88">
        <f t="shared" si="14"/>
        <v>0.3</v>
      </c>
      <c r="BI41" s="88">
        <f t="shared" si="14"/>
        <v>0.3</v>
      </c>
      <c r="BJ41" s="93">
        <f t="shared" si="3"/>
        <v>20.585000000000001</v>
      </c>
      <c r="BK41" s="93">
        <f t="shared" si="1"/>
        <v>18.992000000000001</v>
      </c>
      <c r="BL41" s="93">
        <f t="shared" si="4"/>
        <v>18.383000000000003</v>
      </c>
      <c r="BM41" s="123">
        <f t="shared" si="13"/>
        <v>16.885000000000002</v>
      </c>
      <c r="BN41" s="103">
        <f t="shared" si="13"/>
        <v>17.2</v>
      </c>
      <c r="BO41" s="103">
        <f t="shared" si="13"/>
        <v>18</v>
      </c>
      <c r="BP41" s="115" t="e">
        <f>BP42+BP43+BP44</f>
        <v>#REF!</v>
      </c>
      <c r="BQ41" s="125" t="e">
        <f>BQ42+BQ43+BQ44</f>
        <v>#REF!</v>
      </c>
      <c r="BR41" s="125" t="e">
        <f>BR42+BR43+BR44</f>
        <v>#REF!</v>
      </c>
    </row>
    <row r="42" spans="1:70" ht="30" x14ac:dyDescent="0.25">
      <c r="A42" s="45" t="s">
        <v>38</v>
      </c>
      <c r="B42" s="99">
        <v>6.1630000000000003</v>
      </c>
      <c r="C42" s="99">
        <v>8.1999999999999993</v>
      </c>
      <c r="D42" s="99">
        <v>9.2070000000000007</v>
      </c>
      <c r="E42" s="100">
        <v>7.6</v>
      </c>
      <c r="F42" s="100">
        <v>6.9</v>
      </c>
      <c r="G42" s="89">
        <v>7.3</v>
      </c>
      <c r="H42" s="90"/>
      <c r="I42" s="90">
        <v>0</v>
      </c>
      <c r="J42" s="90"/>
      <c r="K42" s="89"/>
      <c r="L42" s="89"/>
      <c r="M42" s="89"/>
      <c r="N42" s="90">
        <v>0.59399999999999997</v>
      </c>
      <c r="O42" s="90">
        <v>0</v>
      </c>
      <c r="P42" s="90"/>
      <c r="Q42" s="89"/>
      <c r="R42" s="89"/>
      <c r="S42" s="89"/>
      <c r="T42" s="90"/>
      <c r="U42" s="90">
        <v>0</v>
      </c>
      <c r="V42" s="90"/>
      <c r="W42" s="89"/>
      <c r="X42" s="89"/>
      <c r="Y42" s="89"/>
      <c r="Z42" s="90"/>
      <c r="AA42" s="90">
        <v>0</v>
      </c>
      <c r="AB42" s="90"/>
      <c r="AC42" s="89"/>
      <c r="AD42" s="89"/>
      <c r="AE42" s="89"/>
      <c r="AF42" s="90">
        <v>6.9000000000000006E-2</v>
      </c>
      <c r="AG42" s="90">
        <v>0</v>
      </c>
      <c r="AH42" s="90">
        <v>6.4000000000000001E-2</v>
      </c>
      <c r="AI42" s="89">
        <v>0.1</v>
      </c>
      <c r="AJ42" s="89"/>
      <c r="AK42" s="89"/>
      <c r="AL42" s="90">
        <v>0.60099999999999998</v>
      </c>
      <c r="AM42" s="90">
        <v>0</v>
      </c>
      <c r="AN42" s="90"/>
      <c r="AO42" s="89"/>
      <c r="AP42" s="89"/>
      <c r="AQ42" s="89"/>
      <c r="AR42" s="90">
        <v>1.8580000000000001</v>
      </c>
      <c r="AS42" s="90">
        <v>2</v>
      </c>
      <c r="AT42" s="90">
        <v>1.8029999999999999</v>
      </c>
      <c r="AU42" s="89">
        <v>1.8</v>
      </c>
      <c r="AV42" s="89">
        <v>1.6</v>
      </c>
      <c r="AW42" s="89">
        <v>1.8</v>
      </c>
      <c r="AX42" s="90">
        <v>0.51500000000000001</v>
      </c>
      <c r="AY42" s="90">
        <v>0.4</v>
      </c>
      <c r="AZ42" s="90">
        <v>0.42599999999999999</v>
      </c>
      <c r="BA42" s="89">
        <v>0.4</v>
      </c>
      <c r="BB42" s="89">
        <v>0.4</v>
      </c>
      <c r="BC42" s="89">
        <v>0.4</v>
      </c>
      <c r="BD42" s="90"/>
      <c r="BE42" s="90">
        <v>0</v>
      </c>
      <c r="BF42" s="90"/>
      <c r="BG42" s="89"/>
      <c r="BH42" s="89"/>
      <c r="BI42" s="89"/>
      <c r="BJ42" s="93">
        <f t="shared" si="3"/>
        <v>9.8000000000000007</v>
      </c>
      <c r="BK42" s="93">
        <f t="shared" si="1"/>
        <v>10.6</v>
      </c>
      <c r="BL42" s="93">
        <f t="shared" si="4"/>
        <v>11.5</v>
      </c>
      <c r="BM42" s="103">
        <f t="shared" si="13"/>
        <v>9.9</v>
      </c>
      <c r="BN42" s="103">
        <f t="shared" si="13"/>
        <v>8.9</v>
      </c>
      <c r="BO42" s="103">
        <f t="shared" si="13"/>
        <v>9.5</v>
      </c>
      <c r="BP42" s="126" t="e">
        <f>#REF!</f>
        <v>#REF!</v>
      </c>
      <c r="BQ42" s="126" t="e">
        <f>#REF!</f>
        <v>#REF!</v>
      </c>
      <c r="BR42" s="126" t="e">
        <f>#REF!</f>
        <v>#REF!</v>
      </c>
    </row>
    <row r="43" spans="1:70" ht="30" x14ac:dyDescent="0.25">
      <c r="A43" s="45" t="s">
        <v>39</v>
      </c>
      <c r="B43" s="99">
        <v>0.03</v>
      </c>
      <c r="C43" s="99">
        <v>0.127</v>
      </c>
      <c r="D43" s="99">
        <v>0.03</v>
      </c>
      <c r="E43" s="100">
        <v>0.6</v>
      </c>
      <c r="F43" s="100">
        <v>0.7</v>
      </c>
      <c r="G43" s="89">
        <v>0.7</v>
      </c>
      <c r="H43" s="90">
        <v>1.917</v>
      </c>
      <c r="I43" s="90">
        <v>1.93</v>
      </c>
      <c r="J43" s="90">
        <v>2.13</v>
      </c>
      <c r="K43" s="89">
        <v>0.05</v>
      </c>
      <c r="L43" s="89">
        <v>0.05</v>
      </c>
      <c r="M43" s="89">
        <v>0.05</v>
      </c>
      <c r="N43" s="90"/>
      <c r="O43" s="90">
        <v>0</v>
      </c>
      <c r="P43" s="90"/>
      <c r="Q43" s="89">
        <v>0.9</v>
      </c>
      <c r="R43" s="89">
        <v>0.9</v>
      </c>
      <c r="S43" s="89">
        <v>1</v>
      </c>
      <c r="T43" s="90">
        <v>0</v>
      </c>
      <c r="U43" s="90">
        <v>0</v>
      </c>
      <c r="V43" s="90"/>
      <c r="W43" s="89"/>
      <c r="X43" s="89"/>
      <c r="Y43" s="89"/>
      <c r="Z43" s="90"/>
      <c r="AA43" s="90">
        <v>0</v>
      </c>
      <c r="AB43" s="90"/>
      <c r="AC43" s="89">
        <v>0.1</v>
      </c>
      <c r="AD43" s="89">
        <v>0.2</v>
      </c>
      <c r="AE43" s="89">
        <v>0.2</v>
      </c>
      <c r="AF43" s="90">
        <v>0</v>
      </c>
      <c r="AG43" s="90">
        <v>1.4999999999999999E-2</v>
      </c>
      <c r="AH43" s="90">
        <v>0.02</v>
      </c>
      <c r="AI43" s="89">
        <v>0.05</v>
      </c>
      <c r="AJ43" s="89">
        <v>0.05</v>
      </c>
      <c r="AK43" s="89">
        <v>0.05</v>
      </c>
      <c r="AL43" s="90">
        <v>0.02</v>
      </c>
      <c r="AM43" s="90">
        <v>9.0999999999999998E-2</v>
      </c>
      <c r="AN43" s="90">
        <v>1.4999999999999999E-2</v>
      </c>
      <c r="AO43" s="89">
        <v>0.2</v>
      </c>
      <c r="AP43" s="89">
        <v>0.3</v>
      </c>
      <c r="AQ43" s="89">
        <v>0.3</v>
      </c>
      <c r="AR43" s="90">
        <v>0</v>
      </c>
      <c r="AS43" s="90">
        <v>0</v>
      </c>
      <c r="AT43" s="90"/>
      <c r="AU43" s="89">
        <v>0.1</v>
      </c>
      <c r="AV43" s="89">
        <v>0.1</v>
      </c>
      <c r="AW43" s="89">
        <v>0.1</v>
      </c>
      <c r="AX43" s="90">
        <v>0.02</v>
      </c>
      <c r="AY43" s="90">
        <v>0.02</v>
      </c>
      <c r="AZ43" s="90">
        <v>5.0000000000000001E-3</v>
      </c>
      <c r="BA43" s="89"/>
      <c r="BB43" s="89"/>
      <c r="BC43" s="89"/>
      <c r="BD43" s="90"/>
      <c r="BE43" s="90">
        <v>0</v>
      </c>
      <c r="BF43" s="90"/>
      <c r="BG43" s="89"/>
      <c r="BH43" s="89"/>
      <c r="BI43" s="89"/>
      <c r="BJ43" s="93">
        <f t="shared" si="3"/>
        <v>1.9870000000000001</v>
      </c>
      <c r="BK43" s="93">
        <f t="shared" si="1"/>
        <v>2.1830000000000003</v>
      </c>
      <c r="BL43" s="93">
        <f t="shared" si="4"/>
        <v>2.1999999999999997</v>
      </c>
      <c r="BM43" s="103">
        <f t="shared" si="13"/>
        <v>2</v>
      </c>
      <c r="BN43" s="103">
        <f t="shared" si="13"/>
        <v>2.2999999999999998</v>
      </c>
      <c r="BO43" s="103">
        <f t="shared" si="13"/>
        <v>2.4</v>
      </c>
      <c r="BP43" s="126" t="e">
        <f>#REF!</f>
        <v>#REF!</v>
      </c>
      <c r="BQ43" s="126" t="e">
        <f>#REF!</f>
        <v>#REF!</v>
      </c>
      <c r="BR43" s="126" t="e">
        <f>#REF!</f>
        <v>#REF!</v>
      </c>
    </row>
    <row r="44" spans="1:70" ht="24.75" customHeight="1" x14ac:dyDescent="0.25">
      <c r="A44" s="45" t="s">
        <v>33</v>
      </c>
      <c r="B44" s="99">
        <v>1</v>
      </c>
      <c r="C44" s="99">
        <v>0.94899999999999995</v>
      </c>
      <c r="D44" s="99">
        <v>0.65</v>
      </c>
      <c r="E44" s="100">
        <v>0.75</v>
      </c>
      <c r="F44" s="100">
        <v>0.8</v>
      </c>
      <c r="G44" s="89">
        <v>0.85</v>
      </c>
      <c r="H44" s="90">
        <v>1</v>
      </c>
      <c r="I44" s="90">
        <v>0.51</v>
      </c>
      <c r="J44" s="90">
        <v>0.4</v>
      </c>
      <c r="K44" s="89">
        <v>0.45</v>
      </c>
      <c r="L44" s="89">
        <v>0.5</v>
      </c>
      <c r="M44" s="89">
        <v>0.5</v>
      </c>
      <c r="N44" s="90">
        <v>0.75</v>
      </c>
      <c r="O44" s="90">
        <v>0.55000000000000004</v>
      </c>
      <c r="P44" s="90">
        <v>0.4</v>
      </c>
      <c r="Q44" s="89">
        <v>0.4</v>
      </c>
      <c r="R44" s="89">
        <v>0.65</v>
      </c>
      <c r="S44" s="89">
        <v>0.67</v>
      </c>
      <c r="T44" s="90">
        <v>1.5</v>
      </c>
      <c r="U44" s="90">
        <v>0.8</v>
      </c>
      <c r="V44" s="90">
        <v>0.6</v>
      </c>
      <c r="W44" s="89">
        <v>0.68</v>
      </c>
      <c r="X44" s="89">
        <v>0.75</v>
      </c>
      <c r="Y44" s="89">
        <v>0.78</v>
      </c>
      <c r="Z44" s="90">
        <v>1</v>
      </c>
      <c r="AA44" s="90">
        <v>0.71</v>
      </c>
      <c r="AB44" s="90">
        <v>0.58299999999999996</v>
      </c>
      <c r="AC44" s="89">
        <v>0.60499999999999998</v>
      </c>
      <c r="AD44" s="89">
        <v>0.82</v>
      </c>
      <c r="AE44" s="89">
        <v>0.82</v>
      </c>
      <c r="AF44" s="90">
        <v>0.6</v>
      </c>
      <c r="AG44" s="90">
        <v>0.5</v>
      </c>
      <c r="AH44" s="90">
        <v>0.4</v>
      </c>
      <c r="AI44" s="89">
        <v>0.4</v>
      </c>
      <c r="AJ44" s="89">
        <v>0.4</v>
      </c>
      <c r="AK44" s="89">
        <v>0.4</v>
      </c>
      <c r="AL44" s="90">
        <v>0.9</v>
      </c>
      <c r="AM44" s="90">
        <v>0.73</v>
      </c>
      <c r="AN44" s="90">
        <v>0.45</v>
      </c>
      <c r="AO44" s="89">
        <v>0.45</v>
      </c>
      <c r="AP44" s="89">
        <v>0.56000000000000005</v>
      </c>
      <c r="AQ44" s="89">
        <v>0.56000000000000005</v>
      </c>
      <c r="AR44" s="90">
        <v>1.1000000000000001</v>
      </c>
      <c r="AS44" s="90">
        <v>0.7</v>
      </c>
      <c r="AT44" s="90">
        <v>0.5</v>
      </c>
      <c r="AU44" s="89">
        <v>0.53</v>
      </c>
      <c r="AV44" s="89">
        <v>0.67</v>
      </c>
      <c r="AW44" s="89">
        <v>0.67</v>
      </c>
      <c r="AX44" s="90">
        <v>0.6</v>
      </c>
      <c r="AY44" s="90">
        <v>0.51</v>
      </c>
      <c r="AZ44" s="90">
        <v>0.5</v>
      </c>
      <c r="BA44" s="89">
        <v>0.52</v>
      </c>
      <c r="BB44" s="89">
        <v>0.55000000000000004</v>
      </c>
      <c r="BC44" s="89">
        <v>0.55000000000000004</v>
      </c>
      <c r="BD44" s="90">
        <v>0.34799999999999998</v>
      </c>
      <c r="BE44" s="90">
        <v>0.25</v>
      </c>
      <c r="BF44" s="90">
        <v>0.2</v>
      </c>
      <c r="BG44" s="89">
        <v>0.2</v>
      </c>
      <c r="BH44" s="89">
        <v>0.3</v>
      </c>
      <c r="BI44" s="89">
        <v>0.3</v>
      </c>
      <c r="BJ44" s="93">
        <f t="shared" si="3"/>
        <v>8.798</v>
      </c>
      <c r="BK44" s="93">
        <f t="shared" si="1"/>
        <v>6.2090000000000005</v>
      </c>
      <c r="BL44" s="93">
        <f t="shared" si="4"/>
        <v>4.6830000000000007</v>
      </c>
      <c r="BM44" s="123">
        <f t="shared" si="13"/>
        <v>4.9850000000000003</v>
      </c>
      <c r="BN44" s="103">
        <f t="shared" si="13"/>
        <v>6</v>
      </c>
      <c r="BO44" s="103">
        <f t="shared" si="13"/>
        <v>6.1</v>
      </c>
      <c r="BP44" s="124" t="e">
        <f>#REF!</f>
        <v>#REF!</v>
      </c>
      <c r="BQ44" s="126" t="e">
        <f>#REF!</f>
        <v>#REF!</v>
      </c>
      <c r="BR44" s="126" t="e">
        <f>#REF!</f>
        <v>#REF!</v>
      </c>
    </row>
    <row r="45" spans="1:70" s="2" customFormat="1" ht="14.25" x14ac:dyDescent="0.2">
      <c r="A45" s="96" t="s">
        <v>41</v>
      </c>
      <c r="B45" s="87">
        <f>B46+B47+B48</f>
        <v>3.5290000000000004</v>
      </c>
      <c r="C45" s="87">
        <f t="shared" ref="C45:BI45" si="15">C46+C47+C48</f>
        <v>4.2910000000000004</v>
      </c>
      <c r="D45" s="87">
        <f t="shared" si="15"/>
        <v>4.4349999999999996</v>
      </c>
      <c r="E45" s="88">
        <f t="shared" si="15"/>
        <v>4.2669999999999995</v>
      </c>
      <c r="F45" s="88">
        <f t="shared" si="15"/>
        <v>3.71</v>
      </c>
      <c r="G45" s="88">
        <f t="shared" si="15"/>
        <v>3.8100000000000005</v>
      </c>
      <c r="H45" s="87">
        <f>H46+H47+H48</f>
        <v>1.6539999999999999</v>
      </c>
      <c r="I45" s="87">
        <f t="shared" si="15"/>
        <v>1.714</v>
      </c>
      <c r="J45" s="87">
        <f t="shared" si="15"/>
        <v>1.62</v>
      </c>
      <c r="K45" s="88">
        <f t="shared" si="15"/>
        <v>1.8</v>
      </c>
      <c r="L45" s="88">
        <f t="shared" si="15"/>
        <v>1.77</v>
      </c>
      <c r="M45" s="88">
        <f t="shared" si="15"/>
        <v>1.77</v>
      </c>
      <c r="N45" s="87">
        <f>N46+N47+N48</f>
        <v>1.3</v>
      </c>
      <c r="O45" s="87">
        <f t="shared" si="15"/>
        <v>1.27</v>
      </c>
      <c r="P45" s="87">
        <f t="shared" si="15"/>
        <v>1.2769999999999999</v>
      </c>
      <c r="Q45" s="88">
        <f t="shared" si="15"/>
        <v>1.1000000000000001</v>
      </c>
      <c r="R45" s="88">
        <f t="shared" si="15"/>
        <v>1.08</v>
      </c>
      <c r="S45" s="88">
        <f t="shared" si="15"/>
        <v>1.08</v>
      </c>
      <c r="T45" s="87">
        <f>T46+T47+T48</f>
        <v>2.4</v>
      </c>
      <c r="U45" s="87">
        <f t="shared" si="15"/>
        <v>2.4</v>
      </c>
      <c r="V45" s="87">
        <f t="shared" si="15"/>
        <v>2.097</v>
      </c>
      <c r="W45" s="88">
        <f t="shared" si="15"/>
        <v>1.986</v>
      </c>
      <c r="X45" s="88">
        <f t="shared" si="15"/>
        <v>2.02</v>
      </c>
      <c r="Y45" s="88">
        <f t="shared" si="15"/>
        <v>2.02</v>
      </c>
      <c r="Z45" s="87">
        <f>Z46+Z47+Z48</f>
        <v>2</v>
      </c>
      <c r="AA45" s="87">
        <f t="shared" si="15"/>
        <v>2.1280000000000001</v>
      </c>
      <c r="AB45" s="87">
        <f t="shared" si="15"/>
        <v>2.61</v>
      </c>
      <c r="AC45" s="88">
        <f t="shared" si="15"/>
        <v>3.2879999999999998</v>
      </c>
      <c r="AD45" s="88">
        <f t="shared" si="15"/>
        <v>3.976</v>
      </c>
      <c r="AE45" s="88">
        <f t="shared" si="15"/>
        <v>3.976</v>
      </c>
      <c r="AF45" s="87">
        <f>AF46+AF47+AF48</f>
        <v>3.29</v>
      </c>
      <c r="AG45" s="87">
        <f t="shared" si="15"/>
        <v>2.76</v>
      </c>
      <c r="AH45" s="87">
        <f t="shared" si="15"/>
        <v>2.609</v>
      </c>
      <c r="AI45" s="88">
        <f t="shared" si="15"/>
        <v>2.278</v>
      </c>
      <c r="AJ45" s="88">
        <f t="shared" si="15"/>
        <v>1.6</v>
      </c>
      <c r="AK45" s="88">
        <f t="shared" si="15"/>
        <v>1.6</v>
      </c>
      <c r="AL45" s="87">
        <f>AL46+AL47+AL48</f>
        <v>3.5540000000000003</v>
      </c>
      <c r="AM45" s="87">
        <f t="shared" si="15"/>
        <v>3.218</v>
      </c>
      <c r="AN45" s="87">
        <f t="shared" si="15"/>
        <v>3.3</v>
      </c>
      <c r="AO45" s="88">
        <f t="shared" si="15"/>
        <v>3.3</v>
      </c>
      <c r="AP45" s="88">
        <f t="shared" si="15"/>
        <v>3.44</v>
      </c>
      <c r="AQ45" s="88">
        <f t="shared" si="15"/>
        <v>3.44</v>
      </c>
      <c r="AR45" s="87">
        <f>AR46+AR47+AR48</f>
        <v>5.1630000000000003</v>
      </c>
      <c r="AS45" s="87">
        <f t="shared" si="15"/>
        <v>4.79</v>
      </c>
      <c r="AT45" s="87">
        <f t="shared" si="15"/>
        <v>5.0749999999999993</v>
      </c>
      <c r="AU45" s="88">
        <f t="shared" si="15"/>
        <v>4.9950000000000001</v>
      </c>
      <c r="AV45" s="88">
        <f t="shared" si="15"/>
        <v>4.8000000000000007</v>
      </c>
      <c r="AW45" s="88">
        <f t="shared" si="15"/>
        <v>4.9000000000000004</v>
      </c>
      <c r="AX45" s="87">
        <f>AX46+AX47+AX48</f>
        <v>9.1720000000000006</v>
      </c>
      <c r="AY45" s="87">
        <f t="shared" si="15"/>
        <v>9.59</v>
      </c>
      <c r="AZ45" s="87">
        <f t="shared" si="15"/>
        <v>8.9160000000000004</v>
      </c>
      <c r="BA45" s="88">
        <f t="shared" si="15"/>
        <v>7.74</v>
      </c>
      <c r="BB45" s="88">
        <f t="shared" si="15"/>
        <v>7.2799999999999994</v>
      </c>
      <c r="BC45" s="88">
        <f t="shared" si="15"/>
        <v>7.48</v>
      </c>
      <c r="BD45" s="87">
        <f>BD46+BD47+BD48</f>
        <v>0.4</v>
      </c>
      <c r="BE45" s="87">
        <f t="shared" si="15"/>
        <v>0.4</v>
      </c>
      <c r="BF45" s="87">
        <f t="shared" si="15"/>
        <v>0.36799999999999999</v>
      </c>
      <c r="BG45" s="88">
        <f t="shared" si="15"/>
        <v>0.27</v>
      </c>
      <c r="BH45" s="88">
        <f t="shared" si="15"/>
        <v>0.27</v>
      </c>
      <c r="BI45" s="88">
        <f t="shared" si="15"/>
        <v>0.27</v>
      </c>
      <c r="BJ45" s="93">
        <f t="shared" si="3"/>
        <v>32.462000000000003</v>
      </c>
      <c r="BK45" s="93">
        <f t="shared" si="1"/>
        <v>32.561</v>
      </c>
      <c r="BL45" s="93">
        <f t="shared" si="4"/>
        <v>32.307000000000002</v>
      </c>
      <c r="BM45" s="94">
        <f t="shared" si="13"/>
        <v>31.024000000000004</v>
      </c>
      <c r="BN45" s="94">
        <f t="shared" si="13"/>
        <v>29.946000000000002</v>
      </c>
      <c r="BO45" s="94">
        <f t="shared" si="13"/>
        <v>30.345999999999997</v>
      </c>
      <c r="BP45" s="115" t="e">
        <f>BP46+BP47+BP48</f>
        <v>#REF!</v>
      </c>
      <c r="BQ45" s="115" t="e">
        <f>BQ46+BQ47+BQ48</f>
        <v>#REF!</v>
      </c>
      <c r="BR45" s="115" t="e">
        <f>BR46+BR47+BR48</f>
        <v>#REF!</v>
      </c>
    </row>
    <row r="46" spans="1:70" ht="18" customHeight="1" x14ac:dyDescent="0.25">
      <c r="A46" s="45" t="s">
        <v>38</v>
      </c>
      <c r="B46" s="99">
        <v>0.91500000000000004</v>
      </c>
      <c r="C46" s="99">
        <v>0.84</v>
      </c>
      <c r="D46" s="99">
        <v>0.57799999999999996</v>
      </c>
      <c r="E46" s="100">
        <v>0.56699999999999995</v>
      </c>
      <c r="F46" s="100"/>
      <c r="G46" s="89"/>
      <c r="H46" s="90"/>
      <c r="I46" s="90">
        <v>0</v>
      </c>
      <c r="J46" s="90"/>
      <c r="K46" s="89"/>
      <c r="L46" s="89"/>
      <c r="M46" s="89"/>
      <c r="N46" s="90"/>
      <c r="O46" s="90">
        <v>0</v>
      </c>
      <c r="P46" s="90"/>
      <c r="Q46" s="89"/>
      <c r="R46" s="89"/>
      <c r="S46" s="89"/>
      <c r="T46" s="90"/>
      <c r="U46" s="90">
        <v>0</v>
      </c>
      <c r="V46" s="90"/>
      <c r="W46" s="89"/>
      <c r="X46" s="89"/>
      <c r="Y46" s="89"/>
      <c r="Z46" s="90"/>
      <c r="AA46" s="90">
        <v>0</v>
      </c>
      <c r="AB46" s="90"/>
      <c r="AC46" s="89"/>
      <c r="AD46" s="89"/>
      <c r="AE46" s="89"/>
      <c r="AF46" s="90">
        <v>1.79</v>
      </c>
      <c r="AG46" s="90">
        <v>1.26</v>
      </c>
      <c r="AH46" s="90">
        <v>0.82799999999999996</v>
      </c>
      <c r="AI46" s="89">
        <v>0.27800000000000002</v>
      </c>
      <c r="AJ46" s="89"/>
      <c r="AK46" s="89"/>
      <c r="AL46" s="90">
        <v>0.68300000000000005</v>
      </c>
      <c r="AM46" s="90">
        <v>0</v>
      </c>
      <c r="AN46" s="90"/>
      <c r="AO46" s="89"/>
      <c r="AP46" s="89"/>
      <c r="AQ46" s="89"/>
      <c r="AR46" s="90">
        <v>2.0630000000000002</v>
      </c>
      <c r="AS46" s="90">
        <v>1.79</v>
      </c>
      <c r="AT46" s="90">
        <v>1.778</v>
      </c>
      <c r="AU46" s="89">
        <v>1.665</v>
      </c>
      <c r="AV46" s="89">
        <v>1.7</v>
      </c>
      <c r="AW46" s="89">
        <v>1.8</v>
      </c>
      <c r="AX46" s="90">
        <v>6.4489999999999998</v>
      </c>
      <c r="AY46" s="90">
        <v>6.41</v>
      </c>
      <c r="AZ46" s="90">
        <v>6.016</v>
      </c>
      <c r="BA46" s="89">
        <v>5.59</v>
      </c>
      <c r="BB46" s="89">
        <v>5.0999999999999996</v>
      </c>
      <c r="BC46" s="89">
        <v>5.3</v>
      </c>
      <c r="BD46" s="90"/>
      <c r="BE46" s="90">
        <v>0</v>
      </c>
      <c r="BF46" s="90"/>
      <c r="BG46" s="89"/>
      <c r="BH46" s="89"/>
      <c r="BI46" s="89"/>
      <c r="BJ46" s="93">
        <f t="shared" si="3"/>
        <v>11.899999999999999</v>
      </c>
      <c r="BK46" s="93">
        <f t="shared" si="1"/>
        <v>10.3</v>
      </c>
      <c r="BL46" s="93">
        <f t="shared" si="4"/>
        <v>9.1999999999999993</v>
      </c>
      <c r="BM46" s="94">
        <f t="shared" si="13"/>
        <v>8.1</v>
      </c>
      <c r="BN46" s="94">
        <f t="shared" si="13"/>
        <v>6.8</v>
      </c>
      <c r="BO46" s="94">
        <f t="shared" si="13"/>
        <v>7.1</v>
      </c>
      <c r="BP46" s="126" t="e">
        <f>#REF!</f>
        <v>#REF!</v>
      </c>
      <c r="BQ46" s="126" t="e">
        <f>#REF!</f>
        <v>#REF!</v>
      </c>
      <c r="BR46" s="126" t="e">
        <f>#REF!</f>
        <v>#REF!</v>
      </c>
    </row>
    <row r="47" spans="1:70" ht="36.75" customHeight="1" x14ac:dyDescent="0.25">
      <c r="A47" s="45" t="s">
        <v>39</v>
      </c>
      <c r="B47" s="99">
        <v>1.825</v>
      </c>
      <c r="C47" s="99">
        <v>2.5510000000000002</v>
      </c>
      <c r="D47" s="99">
        <v>2.61</v>
      </c>
      <c r="E47" s="100">
        <v>2.6</v>
      </c>
      <c r="F47" s="100">
        <v>2.6</v>
      </c>
      <c r="G47" s="89">
        <v>2.7</v>
      </c>
      <c r="H47" s="90">
        <v>0.254</v>
      </c>
      <c r="I47" s="90">
        <v>0.314</v>
      </c>
      <c r="J47" s="90">
        <v>0.26</v>
      </c>
      <c r="K47" s="89">
        <v>0.3</v>
      </c>
      <c r="L47" s="89">
        <v>0.3</v>
      </c>
      <c r="M47" s="89">
        <v>0.3</v>
      </c>
      <c r="N47" s="90"/>
      <c r="O47" s="90">
        <v>0</v>
      </c>
      <c r="P47" s="90"/>
      <c r="Q47" s="89"/>
      <c r="R47" s="89"/>
      <c r="S47" s="89"/>
      <c r="T47" s="90">
        <v>0</v>
      </c>
      <c r="U47" s="90">
        <v>0</v>
      </c>
      <c r="V47" s="90"/>
      <c r="W47" s="89"/>
      <c r="X47" s="89"/>
      <c r="Y47" s="89"/>
      <c r="Z47" s="90">
        <v>0</v>
      </c>
      <c r="AA47" s="90">
        <v>0</v>
      </c>
      <c r="AB47" s="90"/>
      <c r="AC47" s="89">
        <v>0.9</v>
      </c>
      <c r="AD47" s="89">
        <v>1.6</v>
      </c>
      <c r="AE47" s="89">
        <v>1.6</v>
      </c>
      <c r="AF47" s="90">
        <v>0</v>
      </c>
      <c r="AG47" s="90">
        <v>0</v>
      </c>
      <c r="AH47" s="90">
        <v>0.16</v>
      </c>
      <c r="AI47" s="89">
        <v>0.5</v>
      </c>
      <c r="AJ47" s="89">
        <v>0.1</v>
      </c>
      <c r="AK47" s="89">
        <v>0.1</v>
      </c>
      <c r="AL47" s="90">
        <v>1.2709999999999999</v>
      </c>
      <c r="AM47" s="90">
        <v>1.5680000000000001</v>
      </c>
      <c r="AN47" s="90">
        <v>1.6</v>
      </c>
      <c r="AO47" s="89">
        <v>1.6</v>
      </c>
      <c r="AP47" s="89">
        <v>1.7</v>
      </c>
      <c r="AQ47" s="89">
        <v>1.7</v>
      </c>
      <c r="AR47" s="90">
        <v>0</v>
      </c>
      <c r="AS47" s="90">
        <v>0</v>
      </c>
      <c r="AT47" s="90">
        <v>0.38</v>
      </c>
      <c r="AU47" s="89">
        <v>0.7</v>
      </c>
      <c r="AV47" s="89">
        <v>0.4</v>
      </c>
      <c r="AW47" s="89">
        <v>0.4</v>
      </c>
      <c r="AX47" s="90">
        <v>0.42299999999999999</v>
      </c>
      <c r="AY47" s="90">
        <v>0.68</v>
      </c>
      <c r="AZ47" s="90">
        <v>0.69</v>
      </c>
      <c r="BA47" s="89"/>
      <c r="BB47" s="89"/>
      <c r="BC47" s="89"/>
      <c r="BD47" s="90"/>
      <c r="BE47" s="90">
        <v>0</v>
      </c>
      <c r="BF47" s="90"/>
      <c r="BG47" s="89"/>
      <c r="BH47" s="89"/>
      <c r="BI47" s="89"/>
      <c r="BJ47" s="93">
        <f t="shared" si="3"/>
        <v>3.7729999999999997</v>
      </c>
      <c r="BK47" s="93">
        <f t="shared" si="1"/>
        <v>5.1129999999999995</v>
      </c>
      <c r="BL47" s="93">
        <f t="shared" si="4"/>
        <v>5.6999999999999993</v>
      </c>
      <c r="BM47" s="94">
        <f t="shared" si="13"/>
        <v>6.6000000000000005</v>
      </c>
      <c r="BN47" s="94">
        <f t="shared" si="13"/>
        <v>6.7</v>
      </c>
      <c r="BO47" s="94">
        <f t="shared" si="13"/>
        <v>6.8</v>
      </c>
      <c r="BP47" s="126" t="e">
        <f>#REF!</f>
        <v>#REF!</v>
      </c>
      <c r="BQ47" s="126" t="e">
        <f>#REF!</f>
        <v>#REF!</v>
      </c>
      <c r="BR47" s="126" t="e">
        <f>#REF!</f>
        <v>#REF!</v>
      </c>
    </row>
    <row r="48" spans="1:70" ht="18.75" customHeight="1" x14ac:dyDescent="0.25">
      <c r="A48" s="45" t="s">
        <v>33</v>
      </c>
      <c r="B48" s="99">
        <v>0.78900000000000003</v>
      </c>
      <c r="C48" s="99">
        <v>0.9</v>
      </c>
      <c r="D48" s="99">
        <v>1.2470000000000001</v>
      </c>
      <c r="E48" s="100">
        <v>1.1000000000000001</v>
      </c>
      <c r="F48" s="100">
        <v>1.1100000000000001</v>
      </c>
      <c r="G48" s="89">
        <v>1.1100000000000001</v>
      </c>
      <c r="H48" s="90">
        <v>1.4</v>
      </c>
      <c r="I48" s="90">
        <v>1.4</v>
      </c>
      <c r="J48" s="90">
        <v>1.36</v>
      </c>
      <c r="K48" s="89">
        <v>1.5</v>
      </c>
      <c r="L48" s="89">
        <v>1.47</v>
      </c>
      <c r="M48" s="89">
        <v>1.47</v>
      </c>
      <c r="N48" s="90">
        <v>1.3</v>
      </c>
      <c r="O48" s="90">
        <v>1.27</v>
      </c>
      <c r="P48" s="90">
        <v>1.2769999999999999</v>
      </c>
      <c r="Q48" s="89">
        <v>1.1000000000000001</v>
      </c>
      <c r="R48" s="89">
        <v>1.08</v>
      </c>
      <c r="S48" s="89">
        <v>1.08</v>
      </c>
      <c r="T48" s="90">
        <v>2.4</v>
      </c>
      <c r="U48" s="90">
        <v>2.4</v>
      </c>
      <c r="V48" s="90">
        <v>2.097</v>
      </c>
      <c r="W48" s="89">
        <v>1.986</v>
      </c>
      <c r="X48" s="89">
        <v>2.02</v>
      </c>
      <c r="Y48" s="89">
        <v>2.02</v>
      </c>
      <c r="Z48" s="90">
        <v>2</v>
      </c>
      <c r="AA48" s="90">
        <v>2.1280000000000001</v>
      </c>
      <c r="AB48" s="90">
        <v>2.61</v>
      </c>
      <c r="AC48" s="89">
        <v>2.3879999999999999</v>
      </c>
      <c r="AD48" s="89">
        <v>2.3759999999999999</v>
      </c>
      <c r="AE48" s="89">
        <v>2.3759999999999999</v>
      </c>
      <c r="AF48" s="90">
        <v>1.5</v>
      </c>
      <c r="AG48" s="90">
        <v>1.5</v>
      </c>
      <c r="AH48" s="90">
        <v>1.621</v>
      </c>
      <c r="AI48" s="89">
        <v>1.5</v>
      </c>
      <c r="AJ48" s="89">
        <v>1.5</v>
      </c>
      <c r="AK48" s="89">
        <v>1.5</v>
      </c>
      <c r="AL48" s="90">
        <v>1.6</v>
      </c>
      <c r="AM48" s="90">
        <v>1.65</v>
      </c>
      <c r="AN48" s="90">
        <v>1.7</v>
      </c>
      <c r="AO48" s="89">
        <v>1.7</v>
      </c>
      <c r="AP48" s="89">
        <v>1.74</v>
      </c>
      <c r="AQ48" s="89">
        <v>1.74</v>
      </c>
      <c r="AR48" s="90">
        <v>3.1</v>
      </c>
      <c r="AS48" s="90">
        <v>3</v>
      </c>
      <c r="AT48" s="90">
        <v>2.9169999999999998</v>
      </c>
      <c r="AU48" s="89">
        <v>2.63</v>
      </c>
      <c r="AV48" s="89">
        <v>2.7</v>
      </c>
      <c r="AW48" s="89">
        <v>2.7</v>
      </c>
      <c r="AX48" s="90">
        <v>2.2999999999999998</v>
      </c>
      <c r="AY48" s="90">
        <v>2.5</v>
      </c>
      <c r="AZ48" s="90">
        <v>2.21</v>
      </c>
      <c r="BA48" s="89">
        <v>2.15</v>
      </c>
      <c r="BB48" s="89">
        <v>2.1800000000000002</v>
      </c>
      <c r="BC48" s="89">
        <v>2.1800000000000002</v>
      </c>
      <c r="BD48" s="90">
        <v>0.4</v>
      </c>
      <c r="BE48" s="90">
        <v>0.4</v>
      </c>
      <c r="BF48" s="90">
        <v>0.36799999999999999</v>
      </c>
      <c r="BG48" s="89">
        <v>0.27</v>
      </c>
      <c r="BH48" s="89">
        <v>0.27</v>
      </c>
      <c r="BI48" s="89">
        <v>0.27</v>
      </c>
      <c r="BJ48" s="93">
        <f t="shared" si="3"/>
        <v>16.789000000000001</v>
      </c>
      <c r="BK48" s="93">
        <f t="shared" si="1"/>
        <v>17.147999999999996</v>
      </c>
      <c r="BL48" s="93">
        <f t="shared" si="4"/>
        <v>17.406999999999996</v>
      </c>
      <c r="BM48" s="94">
        <f t="shared" si="13"/>
        <v>16.323999999999998</v>
      </c>
      <c r="BN48" s="94">
        <f t="shared" si="13"/>
        <v>16.445999999999998</v>
      </c>
      <c r="BO48" s="94">
        <f t="shared" si="13"/>
        <v>16.445999999999998</v>
      </c>
      <c r="BP48" s="124" t="e">
        <f>#REF!</f>
        <v>#REF!</v>
      </c>
      <c r="BQ48" s="124" t="e">
        <f>#REF!</f>
        <v>#REF!</v>
      </c>
      <c r="BR48" s="124" t="e">
        <f>#REF!</f>
        <v>#REF!</v>
      </c>
    </row>
    <row r="49" spans="1:70" s="2" customFormat="1" ht="18.75" customHeight="1" x14ac:dyDescent="0.2">
      <c r="A49" s="96" t="s">
        <v>42</v>
      </c>
      <c r="B49" s="87">
        <f>B50+B51+B52</f>
        <v>22100</v>
      </c>
      <c r="C49" s="87">
        <f t="shared" ref="C49:BI49" si="16">C50+C51+C52</f>
        <v>23830</v>
      </c>
      <c r="D49" s="87">
        <f t="shared" si="16"/>
        <v>22650</v>
      </c>
      <c r="E49" s="88">
        <f t="shared" si="16"/>
        <v>1000</v>
      </c>
      <c r="F49" s="88">
        <f t="shared" si="16"/>
        <v>1100</v>
      </c>
      <c r="G49" s="88">
        <f t="shared" si="16"/>
        <v>1300</v>
      </c>
      <c r="H49" s="87">
        <f>H50+H51+H52</f>
        <v>5200</v>
      </c>
      <c r="I49" s="87">
        <f t="shared" si="16"/>
        <v>5130</v>
      </c>
      <c r="J49" s="87">
        <f t="shared" si="16"/>
        <v>4500</v>
      </c>
      <c r="K49" s="88">
        <f t="shared" si="16"/>
        <v>4250</v>
      </c>
      <c r="L49" s="88">
        <f t="shared" si="16"/>
        <v>4300</v>
      </c>
      <c r="M49" s="88">
        <f t="shared" si="16"/>
        <v>4500</v>
      </c>
      <c r="N49" s="87">
        <f>N50+N51+N52</f>
        <v>5200</v>
      </c>
      <c r="O49" s="87">
        <f t="shared" si="16"/>
        <v>3930</v>
      </c>
      <c r="P49" s="87">
        <f t="shared" si="16"/>
        <v>4000</v>
      </c>
      <c r="Q49" s="88">
        <f t="shared" si="16"/>
        <v>5600</v>
      </c>
      <c r="R49" s="88">
        <f t="shared" si="16"/>
        <v>5700</v>
      </c>
      <c r="S49" s="88">
        <f t="shared" si="16"/>
        <v>5900</v>
      </c>
      <c r="T49" s="87">
        <f>T50+T51+T52</f>
        <v>3900</v>
      </c>
      <c r="U49" s="87">
        <f t="shared" si="16"/>
        <v>5530</v>
      </c>
      <c r="V49" s="87">
        <f t="shared" si="16"/>
        <v>5600</v>
      </c>
      <c r="W49" s="88">
        <f t="shared" si="16"/>
        <v>3600</v>
      </c>
      <c r="X49" s="88">
        <f t="shared" si="16"/>
        <v>3650</v>
      </c>
      <c r="Y49" s="88">
        <f t="shared" si="16"/>
        <v>4000</v>
      </c>
      <c r="Z49" s="87">
        <f>Z50+Z51+Z52</f>
        <v>3400</v>
      </c>
      <c r="AA49" s="87">
        <f t="shared" si="16"/>
        <v>3330</v>
      </c>
      <c r="AB49" s="87">
        <f t="shared" si="16"/>
        <v>3200</v>
      </c>
      <c r="AC49" s="88">
        <f t="shared" si="16"/>
        <v>3000</v>
      </c>
      <c r="AD49" s="88">
        <f t="shared" si="16"/>
        <v>3050</v>
      </c>
      <c r="AE49" s="88">
        <f t="shared" si="16"/>
        <v>3300</v>
      </c>
      <c r="AF49" s="87">
        <f>AF50+AF51+AF52</f>
        <v>1900</v>
      </c>
      <c r="AG49" s="87">
        <f>AG50+AG51+AG52</f>
        <v>1830</v>
      </c>
      <c r="AH49" s="87">
        <f>AH50+AH51+AH52</f>
        <v>1900</v>
      </c>
      <c r="AI49" s="88">
        <f t="shared" si="16"/>
        <v>1700</v>
      </c>
      <c r="AJ49" s="88">
        <f t="shared" si="16"/>
        <v>1750</v>
      </c>
      <c r="AK49" s="88">
        <f t="shared" si="16"/>
        <v>2000</v>
      </c>
      <c r="AL49" s="87">
        <f>AL50+AL51+AL52</f>
        <v>1900</v>
      </c>
      <c r="AM49" s="87">
        <f t="shared" si="16"/>
        <v>1830</v>
      </c>
      <c r="AN49" s="87">
        <f t="shared" si="16"/>
        <v>1850</v>
      </c>
      <c r="AO49" s="88">
        <f t="shared" si="16"/>
        <v>1600</v>
      </c>
      <c r="AP49" s="88">
        <f t="shared" si="16"/>
        <v>1650</v>
      </c>
      <c r="AQ49" s="88">
        <f t="shared" si="16"/>
        <v>1800</v>
      </c>
      <c r="AR49" s="87">
        <f>AR50+AR51+AR52</f>
        <v>3000</v>
      </c>
      <c r="AS49" s="87">
        <f t="shared" si="16"/>
        <v>2930</v>
      </c>
      <c r="AT49" s="87">
        <f t="shared" si="16"/>
        <v>2800</v>
      </c>
      <c r="AU49" s="88">
        <f t="shared" si="16"/>
        <v>2550</v>
      </c>
      <c r="AV49" s="88">
        <f t="shared" si="16"/>
        <v>2600</v>
      </c>
      <c r="AW49" s="88">
        <f t="shared" si="16"/>
        <v>2700</v>
      </c>
      <c r="AX49" s="87">
        <f>AX50+AX51+AX52</f>
        <v>1250</v>
      </c>
      <c r="AY49" s="87">
        <f t="shared" si="16"/>
        <v>1180</v>
      </c>
      <c r="AZ49" s="87">
        <f t="shared" si="16"/>
        <v>1200</v>
      </c>
      <c r="BA49" s="88">
        <f t="shared" si="16"/>
        <v>1000</v>
      </c>
      <c r="BB49" s="88">
        <f t="shared" si="16"/>
        <v>1000</v>
      </c>
      <c r="BC49" s="88">
        <f t="shared" si="16"/>
        <v>1300</v>
      </c>
      <c r="BD49" s="87">
        <f>BD50+BD51+BD52</f>
        <v>1350</v>
      </c>
      <c r="BE49" s="87">
        <f t="shared" si="16"/>
        <v>1280</v>
      </c>
      <c r="BF49" s="87">
        <f t="shared" si="16"/>
        <v>1300</v>
      </c>
      <c r="BG49" s="88">
        <f t="shared" si="16"/>
        <v>1100</v>
      </c>
      <c r="BH49" s="88">
        <f t="shared" si="16"/>
        <v>1100</v>
      </c>
      <c r="BI49" s="88">
        <f t="shared" si="16"/>
        <v>1200</v>
      </c>
      <c r="BJ49" s="93">
        <f t="shared" si="3"/>
        <v>49200</v>
      </c>
      <c r="BK49" s="93">
        <f t="shared" si="1"/>
        <v>50800</v>
      </c>
      <c r="BL49" s="93">
        <f t="shared" si="4"/>
        <v>49000</v>
      </c>
      <c r="BM49" s="94">
        <f t="shared" si="13"/>
        <v>25400</v>
      </c>
      <c r="BN49" s="94">
        <f t="shared" si="13"/>
        <v>25900</v>
      </c>
      <c r="BO49" s="94">
        <f t="shared" si="13"/>
        <v>28000</v>
      </c>
      <c r="BP49" s="127" t="e">
        <f>BP50+BP51+BP52</f>
        <v>#REF!</v>
      </c>
      <c r="BQ49" s="127" t="e">
        <f>BQ50+BQ51+BQ52</f>
        <v>#REF!</v>
      </c>
      <c r="BR49" s="127" t="e">
        <f>BR50+BR51+BR52</f>
        <v>#REF!</v>
      </c>
    </row>
    <row r="50" spans="1:70" ht="16.5" customHeight="1" x14ac:dyDescent="0.25">
      <c r="A50" s="45" t="s">
        <v>38</v>
      </c>
      <c r="B50" s="99">
        <v>20900</v>
      </c>
      <c r="C50" s="99">
        <v>22700</v>
      </c>
      <c r="D50" s="99">
        <v>21500</v>
      </c>
      <c r="E50" s="100"/>
      <c r="F50" s="100"/>
      <c r="G50" s="89"/>
      <c r="H50" s="90"/>
      <c r="I50" s="90">
        <v>0</v>
      </c>
      <c r="J50" s="90"/>
      <c r="K50" s="89"/>
      <c r="L50" s="89"/>
      <c r="M50" s="89"/>
      <c r="N50" s="90"/>
      <c r="O50" s="90"/>
      <c r="P50" s="90"/>
      <c r="Q50" s="89"/>
      <c r="R50" s="89"/>
      <c r="S50" s="89"/>
      <c r="T50" s="90"/>
      <c r="U50" s="90">
        <v>0</v>
      </c>
      <c r="V50" s="90"/>
      <c r="W50" s="89"/>
      <c r="X50" s="89"/>
      <c r="Y50" s="89"/>
      <c r="Z50" s="90"/>
      <c r="AA50" s="90"/>
      <c r="AB50" s="90"/>
      <c r="AC50" s="89"/>
      <c r="AD50" s="89"/>
      <c r="AE50" s="89"/>
      <c r="AF50" s="90"/>
      <c r="AG50" s="90">
        <v>0</v>
      </c>
      <c r="AH50" s="90"/>
      <c r="AI50" s="89"/>
      <c r="AJ50" s="89"/>
      <c r="AK50" s="89"/>
      <c r="AL50" s="90"/>
      <c r="AM50" s="90"/>
      <c r="AN50" s="90"/>
      <c r="AO50" s="89"/>
      <c r="AP50" s="89"/>
      <c r="AQ50" s="89"/>
      <c r="AR50" s="90"/>
      <c r="AS50" s="90"/>
      <c r="AT50" s="90"/>
      <c r="AU50" s="89"/>
      <c r="AV50" s="89"/>
      <c r="AW50" s="89"/>
      <c r="AX50" s="90"/>
      <c r="AY50" s="90"/>
      <c r="AZ50" s="90"/>
      <c r="BA50" s="89"/>
      <c r="BB50" s="89"/>
      <c r="BC50" s="89"/>
      <c r="BD50" s="90"/>
      <c r="BE50" s="90">
        <v>0</v>
      </c>
      <c r="BF50" s="90"/>
      <c r="BG50" s="89"/>
      <c r="BH50" s="89"/>
      <c r="BI50" s="89"/>
      <c r="BJ50" s="93">
        <f t="shared" si="3"/>
        <v>20900</v>
      </c>
      <c r="BK50" s="93">
        <f t="shared" si="1"/>
        <v>22700</v>
      </c>
      <c r="BL50" s="93">
        <f t="shared" si="4"/>
        <v>21500</v>
      </c>
      <c r="BM50" s="94">
        <f t="shared" si="13"/>
        <v>0</v>
      </c>
      <c r="BN50" s="94">
        <f t="shared" si="13"/>
        <v>0</v>
      </c>
      <c r="BO50" s="94">
        <f t="shared" si="13"/>
        <v>0</v>
      </c>
      <c r="BP50" s="128" t="e">
        <f>#REF!</f>
        <v>#REF!</v>
      </c>
      <c r="BQ50" s="128" t="e">
        <f>#REF!</f>
        <v>#REF!</v>
      </c>
      <c r="BR50" s="128" t="e">
        <f>#REF!</f>
        <v>#REF!</v>
      </c>
    </row>
    <row r="51" spans="1:70" ht="28.5" customHeight="1" x14ac:dyDescent="0.25">
      <c r="A51" s="45" t="s">
        <v>39</v>
      </c>
      <c r="B51" s="99"/>
      <c r="C51" s="99"/>
      <c r="D51" s="99"/>
      <c r="E51" s="100"/>
      <c r="F51" s="100"/>
      <c r="G51" s="89"/>
      <c r="H51" s="90"/>
      <c r="I51" s="90">
        <v>0</v>
      </c>
      <c r="J51" s="90"/>
      <c r="K51" s="89"/>
      <c r="L51" s="89"/>
      <c r="M51" s="89"/>
      <c r="N51" s="90">
        <v>1200</v>
      </c>
      <c r="O51" s="90"/>
      <c r="P51" s="90"/>
      <c r="Q51" s="89">
        <v>1800</v>
      </c>
      <c r="R51" s="89">
        <v>1900</v>
      </c>
      <c r="S51" s="89">
        <v>1900</v>
      </c>
      <c r="T51" s="90"/>
      <c r="U51" s="90">
        <v>1700</v>
      </c>
      <c r="V51" s="90">
        <v>1800</v>
      </c>
      <c r="W51" s="89"/>
      <c r="X51" s="89"/>
      <c r="Y51" s="89"/>
      <c r="Z51" s="90"/>
      <c r="AA51" s="90"/>
      <c r="AB51" s="90"/>
      <c r="AC51" s="89"/>
      <c r="AD51" s="89"/>
      <c r="AE51" s="89"/>
      <c r="AF51" s="90"/>
      <c r="AG51" s="90">
        <v>0</v>
      </c>
      <c r="AH51" s="90"/>
      <c r="AI51" s="89"/>
      <c r="AJ51" s="89"/>
      <c r="AK51" s="89"/>
      <c r="AL51" s="90"/>
      <c r="AM51" s="90"/>
      <c r="AN51" s="90"/>
      <c r="AO51" s="89"/>
      <c r="AP51" s="89"/>
      <c r="AQ51" s="89"/>
      <c r="AR51" s="90"/>
      <c r="AS51" s="90"/>
      <c r="AT51" s="90"/>
      <c r="AU51" s="89"/>
      <c r="AV51" s="89"/>
      <c r="AW51" s="89"/>
      <c r="AX51" s="90"/>
      <c r="AY51" s="90"/>
      <c r="AZ51" s="90"/>
      <c r="BA51" s="89"/>
      <c r="BB51" s="89"/>
      <c r="BC51" s="89"/>
      <c r="BD51" s="90"/>
      <c r="BE51" s="90">
        <v>0</v>
      </c>
      <c r="BF51" s="90"/>
      <c r="BG51" s="89"/>
      <c r="BH51" s="89"/>
      <c r="BI51" s="89"/>
      <c r="BJ51" s="93">
        <f t="shared" si="3"/>
        <v>1200</v>
      </c>
      <c r="BK51" s="93">
        <f t="shared" si="1"/>
        <v>1700</v>
      </c>
      <c r="BL51" s="93">
        <f t="shared" si="4"/>
        <v>1800</v>
      </c>
      <c r="BM51" s="94">
        <f t="shared" si="13"/>
        <v>1800</v>
      </c>
      <c r="BN51" s="94">
        <f t="shared" si="13"/>
        <v>1900</v>
      </c>
      <c r="BO51" s="94">
        <f t="shared" si="13"/>
        <v>1900</v>
      </c>
      <c r="BP51" s="128" t="e">
        <f>#REF!</f>
        <v>#REF!</v>
      </c>
      <c r="BQ51" s="128" t="e">
        <f>#REF!</f>
        <v>#REF!</v>
      </c>
      <c r="BR51" s="128" t="e">
        <f>#REF!</f>
        <v>#REF!</v>
      </c>
    </row>
    <row r="52" spans="1:70" ht="17.25" customHeight="1" x14ac:dyDescent="0.25">
      <c r="A52" s="45" t="s">
        <v>33</v>
      </c>
      <c r="B52" s="99">
        <v>1200</v>
      </c>
      <c r="C52" s="99">
        <v>1130</v>
      </c>
      <c r="D52" s="99">
        <v>1150</v>
      </c>
      <c r="E52" s="100">
        <v>1000</v>
      </c>
      <c r="F52" s="100">
        <v>1100</v>
      </c>
      <c r="G52" s="89">
        <v>1300</v>
      </c>
      <c r="H52" s="90">
        <v>5200</v>
      </c>
      <c r="I52" s="90">
        <v>5130</v>
      </c>
      <c r="J52" s="90">
        <v>4500</v>
      </c>
      <c r="K52" s="89">
        <v>4250</v>
      </c>
      <c r="L52" s="89">
        <v>4300</v>
      </c>
      <c r="M52" s="89">
        <v>4500</v>
      </c>
      <c r="N52" s="90">
        <v>4000</v>
      </c>
      <c r="O52" s="90">
        <v>3930</v>
      </c>
      <c r="P52" s="90">
        <v>4000</v>
      </c>
      <c r="Q52" s="89">
        <v>3800</v>
      </c>
      <c r="R52" s="89">
        <v>3800</v>
      </c>
      <c r="S52" s="89">
        <v>4000</v>
      </c>
      <c r="T52" s="90">
        <v>3900</v>
      </c>
      <c r="U52" s="90">
        <v>3830</v>
      </c>
      <c r="V52" s="90">
        <v>3800</v>
      </c>
      <c r="W52" s="89">
        <v>3600</v>
      </c>
      <c r="X52" s="89">
        <v>3650</v>
      </c>
      <c r="Y52" s="89">
        <v>4000</v>
      </c>
      <c r="Z52" s="90">
        <v>3400</v>
      </c>
      <c r="AA52" s="90">
        <v>3330</v>
      </c>
      <c r="AB52" s="90">
        <v>3200</v>
      </c>
      <c r="AC52" s="89">
        <v>3000</v>
      </c>
      <c r="AD52" s="89">
        <v>3050</v>
      </c>
      <c r="AE52" s="89">
        <v>3300</v>
      </c>
      <c r="AF52" s="90">
        <v>1900</v>
      </c>
      <c r="AG52" s="90">
        <v>1830</v>
      </c>
      <c r="AH52" s="90">
        <v>1900</v>
      </c>
      <c r="AI52" s="89">
        <v>1700</v>
      </c>
      <c r="AJ52" s="89">
        <v>1750</v>
      </c>
      <c r="AK52" s="89">
        <v>2000</v>
      </c>
      <c r="AL52" s="90">
        <v>1900</v>
      </c>
      <c r="AM52" s="90">
        <v>1830</v>
      </c>
      <c r="AN52" s="90">
        <v>1850</v>
      </c>
      <c r="AO52" s="89">
        <v>1600</v>
      </c>
      <c r="AP52" s="89">
        <v>1650</v>
      </c>
      <c r="AQ52" s="89">
        <v>1800</v>
      </c>
      <c r="AR52" s="90">
        <v>3000</v>
      </c>
      <c r="AS52" s="90">
        <v>2930</v>
      </c>
      <c r="AT52" s="90">
        <v>2800</v>
      </c>
      <c r="AU52" s="89">
        <v>2550</v>
      </c>
      <c r="AV52" s="89">
        <v>2600</v>
      </c>
      <c r="AW52" s="89">
        <v>2700</v>
      </c>
      <c r="AX52" s="90">
        <v>1250</v>
      </c>
      <c r="AY52" s="90">
        <v>1180</v>
      </c>
      <c r="AZ52" s="90">
        <v>1200</v>
      </c>
      <c r="BA52" s="89">
        <v>1000</v>
      </c>
      <c r="BB52" s="89">
        <v>1000</v>
      </c>
      <c r="BC52" s="89">
        <v>1300</v>
      </c>
      <c r="BD52" s="90">
        <v>1350</v>
      </c>
      <c r="BE52" s="90">
        <v>1280</v>
      </c>
      <c r="BF52" s="90">
        <v>1300</v>
      </c>
      <c r="BG52" s="89">
        <v>1100</v>
      </c>
      <c r="BH52" s="89">
        <v>1100</v>
      </c>
      <c r="BI52" s="89">
        <v>1200</v>
      </c>
      <c r="BJ52" s="93">
        <f t="shared" si="3"/>
        <v>27100</v>
      </c>
      <c r="BK52" s="93">
        <f t="shared" si="1"/>
        <v>26400</v>
      </c>
      <c r="BL52" s="93">
        <f t="shared" si="4"/>
        <v>25700</v>
      </c>
      <c r="BM52" s="94">
        <f t="shared" si="13"/>
        <v>23600</v>
      </c>
      <c r="BN52" s="94">
        <f t="shared" si="13"/>
        <v>24000</v>
      </c>
      <c r="BO52" s="94">
        <f t="shared" si="13"/>
        <v>26100</v>
      </c>
      <c r="BP52" s="128" t="e">
        <f>#REF!</f>
        <v>#REF!</v>
      </c>
      <c r="BQ52" s="128" t="e">
        <f>#REF!</f>
        <v>#REF!</v>
      </c>
      <c r="BR52" s="128" t="e">
        <f>#REF!</f>
        <v>#REF!</v>
      </c>
    </row>
    <row r="53" spans="1:70" s="2" customFormat="1" ht="25.5" customHeight="1" x14ac:dyDescent="0.2">
      <c r="A53" s="108" t="s">
        <v>43</v>
      </c>
      <c r="B53" s="87">
        <f>B54+B55+B56</f>
        <v>0</v>
      </c>
      <c r="C53" s="87">
        <f t="shared" ref="C53:BI53" si="17">C54+C55+C56</f>
        <v>0</v>
      </c>
      <c r="D53" s="87">
        <f t="shared" si="17"/>
        <v>0</v>
      </c>
      <c r="E53" s="88">
        <f t="shared" si="17"/>
        <v>0.05</v>
      </c>
      <c r="F53" s="88">
        <f t="shared" si="17"/>
        <v>0.05</v>
      </c>
      <c r="G53" s="88">
        <f t="shared" si="17"/>
        <v>0.05</v>
      </c>
      <c r="H53" s="87">
        <f>H54+H55+H56</f>
        <v>0.48499999999999999</v>
      </c>
      <c r="I53" s="87">
        <f t="shared" si="17"/>
        <v>0.67200000000000004</v>
      </c>
      <c r="J53" s="87">
        <f t="shared" si="17"/>
        <v>0.51500000000000001</v>
      </c>
      <c r="K53" s="88">
        <f t="shared" si="17"/>
        <v>0.47699999999999998</v>
      </c>
      <c r="L53" s="88">
        <f t="shared" si="17"/>
        <v>0.47699999999999998</v>
      </c>
      <c r="M53" s="88">
        <f t="shared" si="17"/>
        <v>0.48</v>
      </c>
      <c r="N53" s="87">
        <f>N54+N55+N56</f>
        <v>0</v>
      </c>
      <c r="O53" s="87">
        <f t="shared" si="17"/>
        <v>0.2</v>
      </c>
      <c r="P53" s="87">
        <f t="shared" si="17"/>
        <v>0</v>
      </c>
      <c r="Q53" s="88">
        <f t="shared" si="17"/>
        <v>0.223</v>
      </c>
      <c r="R53" s="88">
        <f t="shared" si="17"/>
        <v>0.223</v>
      </c>
      <c r="S53" s="88">
        <f t="shared" si="17"/>
        <v>0.22500000000000001</v>
      </c>
      <c r="T53" s="87">
        <f>T54+T55+T56</f>
        <v>2.9000000000000001E-2</v>
      </c>
      <c r="U53" s="87">
        <f t="shared" si="17"/>
        <v>0</v>
      </c>
      <c r="V53" s="87">
        <f t="shared" si="17"/>
        <v>0</v>
      </c>
      <c r="W53" s="88">
        <f t="shared" si="17"/>
        <v>0.02</v>
      </c>
      <c r="X53" s="88">
        <f t="shared" si="17"/>
        <v>0.02</v>
      </c>
      <c r="Y53" s="88">
        <f t="shared" si="17"/>
        <v>0.02</v>
      </c>
      <c r="Z53" s="87">
        <f>Z54+Z55+Z56</f>
        <v>3.5000000000000003E-2</v>
      </c>
      <c r="AA53" s="87">
        <f t="shared" si="17"/>
        <v>0</v>
      </c>
      <c r="AB53" s="87">
        <f t="shared" si="17"/>
        <v>0</v>
      </c>
      <c r="AC53" s="88">
        <f t="shared" si="17"/>
        <v>0.1</v>
      </c>
      <c r="AD53" s="88">
        <f t="shared" si="17"/>
        <v>0.1</v>
      </c>
      <c r="AE53" s="88">
        <f t="shared" si="17"/>
        <v>0.1</v>
      </c>
      <c r="AF53" s="87">
        <f>AF54+AF55+AF56</f>
        <v>4.0000000000000001E-3</v>
      </c>
      <c r="AG53" s="87">
        <f t="shared" si="17"/>
        <v>0</v>
      </c>
      <c r="AH53" s="87">
        <f t="shared" si="17"/>
        <v>0</v>
      </c>
      <c r="AI53" s="88">
        <f t="shared" si="17"/>
        <v>0</v>
      </c>
      <c r="AJ53" s="88">
        <f t="shared" si="17"/>
        <v>0</v>
      </c>
      <c r="AK53" s="88">
        <f t="shared" si="17"/>
        <v>0</v>
      </c>
      <c r="AL53" s="87">
        <f>AL54+AL55+AL56</f>
        <v>0</v>
      </c>
      <c r="AM53" s="87">
        <f t="shared" si="17"/>
        <v>0</v>
      </c>
      <c r="AN53" s="87">
        <f t="shared" si="17"/>
        <v>0</v>
      </c>
      <c r="AO53" s="88">
        <f t="shared" si="17"/>
        <v>0</v>
      </c>
      <c r="AP53" s="88">
        <f t="shared" si="17"/>
        <v>0</v>
      </c>
      <c r="AQ53" s="88">
        <f t="shared" si="17"/>
        <v>0</v>
      </c>
      <c r="AR53" s="87">
        <f>AR54+AR55+AR56</f>
        <v>0</v>
      </c>
      <c r="AS53" s="87">
        <f t="shared" si="17"/>
        <v>0</v>
      </c>
      <c r="AT53" s="87">
        <f t="shared" si="17"/>
        <v>0</v>
      </c>
      <c r="AU53" s="88">
        <f t="shared" si="17"/>
        <v>1.2999999999999999E-2</v>
      </c>
      <c r="AV53" s="88">
        <f t="shared" si="17"/>
        <v>1.4999999999999999E-2</v>
      </c>
      <c r="AW53" s="88">
        <f t="shared" si="17"/>
        <v>1.4999999999999999E-2</v>
      </c>
      <c r="AX53" s="87">
        <f>AX54+AX55+AX56</f>
        <v>0</v>
      </c>
      <c r="AY53" s="87">
        <f t="shared" si="17"/>
        <v>0</v>
      </c>
      <c r="AZ53" s="87">
        <f t="shared" si="17"/>
        <v>0</v>
      </c>
      <c r="BA53" s="88">
        <f t="shared" si="17"/>
        <v>0</v>
      </c>
      <c r="BB53" s="88">
        <f t="shared" si="17"/>
        <v>0</v>
      </c>
      <c r="BC53" s="88">
        <f t="shared" si="17"/>
        <v>0</v>
      </c>
      <c r="BD53" s="87">
        <f>BD54+BD55+BD56</f>
        <v>0</v>
      </c>
      <c r="BE53" s="87">
        <f t="shared" si="17"/>
        <v>0</v>
      </c>
      <c r="BF53" s="87">
        <f t="shared" si="17"/>
        <v>0</v>
      </c>
      <c r="BG53" s="88">
        <f t="shared" si="17"/>
        <v>0.02</v>
      </c>
      <c r="BH53" s="88">
        <f t="shared" si="17"/>
        <v>0.02</v>
      </c>
      <c r="BI53" s="88">
        <f t="shared" si="17"/>
        <v>0.02</v>
      </c>
      <c r="BJ53" s="93">
        <f t="shared" si="3"/>
        <v>0.55299999999999994</v>
      </c>
      <c r="BK53" s="93">
        <f t="shared" si="1"/>
        <v>0.87200000000000011</v>
      </c>
      <c r="BL53" s="93">
        <f t="shared" si="4"/>
        <v>0.51500000000000001</v>
      </c>
      <c r="BM53" s="123">
        <f t="shared" si="13"/>
        <v>0.90300000000000002</v>
      </c>
      <c r="BN53" s="94">
        <f t="shared" si="13"/>
        <v>0.90500000000000003</v>
      </c>
      <c r="BO53" s="123">
        <f t="shared" si="13"/>
        <v>0.91</v>
      </c>
      <c r="BP53" s="115" t="e">
        <f>BP54+BP55+BP56</f>
        <v>#REF!</v>
      </c>
      <c r="BQ53" s="115" t="e">
        <f>BQ54+BQ55+BQ56</f>
        <v>#REF!</v>
      </c>
      <c r="BR53" s="115" t="e">
        <f>BR54+BR55+BR56</f>
        <v>#REF!</v>
      </c>
    </row>
    <row r="54" spans="1:70" ht="16.5" customHeight="1" x14ac:dyDescent="0.25">
      <c r="A54" s="45" t="s">
        <v>38</v>
      </c>
      <c r="B54" s="99"/>
      <c r="C54" s="99"/>
      <c r="D54" s="99"/>
      <c r="E54" s="100"/>
      <c r="F54" s="100"/>
      <c r="G54" s="89"/>
      <c r="H54" s="90">
        <v>0.48499999999999999</v>
      </c>
      <c r="I54" s="90">
        <v>0.67200000000000004</v>
      </c>
      <c r="J54" s="90">
        <v>0.51500000000000001</v>
      </c>
      <c r="K54" s="89">
        <v>0.47699999999999998</v>
      </c>
      <c r="L54" s="89">
        <v>0.47699999999999998</v>
      </c>
      <c r="M54" s="89">
        <v>0.48</v>
      </c>
      <c r="N54" s="90"/>
      <c r="O54" s="90">
        <v>0.2</v>
      </c>
      <c r="P54" s="90"/>
      <c r="Q54" s="89">
        <v>0.223</v>
      </c>
      <c r="R54" s="89">
        <v>0.223</v>
      </c>
      <c r="S54" s="89">
        <v>0.22500000000000001</v>
      </c>
      <c r="T54" s="90"/>
      <c r="U54" s="90"/>
      <c r="V54" s="90"/>
      <c r="W54" s="89"/>
      <c r="X54" s="89"/>
      <c r="Y54" s="89"/>
      <c r="Z54" s="90"/>
      <c r="AA54" s="90"/>
      <c r="AB54" s="90"/>
      <c r="AC54" s="89"/>
      <c r="AD54" s="89"/>
      <c r="AE54" s="89"/>
      <c r="AF54" s="90"/>
      <c r="AG54" s="90"/>
      <c r="AH54" s="90"/>
      <c r="AI54" s="89"/>
      <c r="AJ54" s="89"/>
      <c r="AK54" s="89"/>
      <c r="AL54" s="90"/>
      <c r="AM54" s="90"/>
      <c r="AN54" s="90"/>
      <c r="AO54" s="89"/>
      <c r="AP54" s="89"/>
      <c r="AQ54" s="89"/>
      <c r="AR54" s="90"/>
      <c r="AS54" s="90"/>
      <c r="AT54" s="90"/>
      <c r="AU54" s="89">
        <v>1.2999999999999999E-2</v>
      </c>
      <c r="AV54" s="89">
        <v>1.4999999999999999E-2</v>
      </c>
      <c r="AW54" s="89">
        <v>1.4999999999999999E-2</v>
      </c>
      <c r="AX54" s="90"/>
      <c r="AY54" s="90"/>
      <c r="AZ54" s="90"/>
      <c r="BA54" s="89"/>
      <c r="BB54" s="89"/>
      <c r="BC54" s="89"/>
      <c r="BD54" s="90"/>
      <c r="BE54" s="90"/>
      <c r="BF54" s="90"/>
      <c r="BG54" s="89"/>
      <c r="BH54" s="89"/>
      <c r="BI54" s="89"/>
      <c r="BJ54" s="93">
        <f t="shared" si="3"/>
        <v>0.48499999999999999</v>
      </c>
      <c r="BK54" s="93">
        <f t="shared" si="1"/>
        <v>0.87200000000000011</v>
      </c>
      <c r="BL54" s="93">
        <f t="shared" si="4"/>
        <v>0.51500000000000001</v>
      </c>
      <c r="BM54" s="123">
        <f t="shared" si="13"/>
        <v>0.71299999999999997</v>
      </c>
      <c r="BN54" s="94">
        <f t="shared" si="13"/>
        <v>0.71499999999999997</v>
      </c>
      <c r="BO54" s="94">
        <f t="shared" si="13"/>
        <v>0.72</v>
      </c>
      <c r="BP54" s="124" t="e">
        <f>#REF!</f>
        <v>#REF!</v>
      </c>
      <c r="BQ54" s="124" t="e">
        <f>#REF!</f>
        <v>#REF!</v>
      </c>
      <c r="BR54" s="124" t="e">
        <f>#REF!</f>
        <v>#REF!</v>
      </c>
    </row>
    <row r="55" spans="1:70" ht="31.5" customHeight="1" x14ac:dyDescent="0.25">
      <c r="A55" s="45" t="s">
        <v>39</v>
      </c>
      <c r="B55" s="99"/>
      <c r="C55" s="99"/>
      <c r="D55" s="99"/>
      <c r="E55" s="100">
        <v>0.05</v>
      </c>
      <c r="F55" s="100">
        <v>0.05</v>
      </c>
      <c r="G55" s="89">
        <v>0.05</v>
      </c>
      <c r="H55" s="90"/>
      <c r="I55" s="90"/>
      <c r="J55" s="90"/>
      <c r="K55" s="89"/>
      <c r="L55" s="89"/>
      <c r="M55" s="89"/>
      <c r="N55" s="90"/>
      <c r="O55" s="90"/>
      <c r="P55" s="90"/>
      <c r="Q55" s="89"/>
      <c r="R55" s="89"/>
      <c r="S55" s="89"/>
      <c r="T55" s="90">
        <v>2.9000000000000001E-2</v>
      </c>
      <c r="U55" s="90"/>
      <c r="V55" s="90"/>
      <c r="W55" s="89">
        <v>0.02</v>
      </c>
      <c r="X55" s="89">
        <v>0.02</v>
      </c>
      <c r="Y55" s="110">
        <v>0.02</v>
      </c>
      <c r="Z55" s="90">
        <v>3.5000000000000003E-2</v>
      </c>
      <c r="AA55" s="90"/>
      <c r="AB55" s="90"/>
      <c r="AC55" s="89">
        <v>0.1</v>
      </c>
      <c r="AD55" s="89">
        <v>0.1</v>
      </c>
      <c r="AE55" s="89">
        <v>0.1</v>
      </c>
      <c r="AF55" s="90">
        <v>4.0000000000000001E-3</v>
      </c>
      <c r="AG55" s="90"/>
      <c r="AH55" s="90"/>
      <c r="AI55" s="89"/>
      <c r="AJ55" s="89"/>
      <c r="AK55" s="89"/>
      <c r="AL55" s="90"/>
      <c r="AM55" s="90"/>
      <c r="AN55" s="90"/>
      <c r="AO55" s="89"/>
      <c r="AP55" s="89"/>
      <c r="AQ55" s="89"/>
      <c r="AR55" s="90"/>
      <c r="AS55" s="90"/>
      <c r="AT55" s="90"/>
      <c r="AU55" s="89"/>
      <c r="AV55" s="89"/>
      <c r="AW55" s="89"/>
      <c r="AX55" s="90"/>
      <c r="AY55" s="90"/>
      <c r="AZ55" s="90"/>
      <c r="BA55" s="89"/>
      <c r="BB55" s="89"/>
      <c r="BC55" s="89"/>
      <c r="BD55" s="90"/>
      <c r="BE55" s="90"/>
      <c r="BF55" s="90"/>
      <c r="BG55" s="89">
        <v>0.02</v>
      </c>
      <c r="BH55" s="89">
        <v>0.02</v>
      </c>
      <c r="BI55" s="89">
        <v>0.02</v>
      </c>
      <c r="BJ55" s="93">
        <f t="shared" si="3"/>
        <v>6.8000000000000005E-2</v>
      </c>
      <c r="BK55" s="93">
        <f t="shared" si="1"/>
        <v>0</v>
      </c>
      <c r="BL55" s="93">
        <f t="shared" si="4"/>
        <v>0</v>
      </c>
      <c r="BM55" s="94">
        <f t="shared" si="13"/>
        <v>0.19</v>
      </c>
      <c r="BN55" s="94">
        <f t="shared" si="13"/>
        <v>0.19</v>
      </c>
      <c r="BO55" s="94">
        <f t="shared" si="13"/>
        <v>0.19</v>
      </c>
      <c r="BP55" s="126" t="e">
        <f>#REF!</f>
        <v>#REF!</v>
      </c>
      <c r="BQ55" s="126" t="e">
        <f>#REF!</f>
        <v>#REF!</v>
      </c>
      <c r="BR55" s="126" t="e">
        <f>#REF!</f>
        <v>#REF!</v>
      </c>
    </row>
    <row r="56" spans="1:70" ht="19.5" customHeight="1" x14ac:dyDescent="0.25">
      <c r="A56" s="45" t="s">
        <v>33</v>
      </c>
      <c r="B56" s="99"/>
      <c r="C56" s="99"/>
      <c r="D56" s="99"/>
      <c r="E56" s="100"/>
      <c r="F56" s="100"/>
      <c r="G56" s="89"/>
      <c r="H56" s="90"/>
      <c r="I56" s="90"/>
      <c r="J56" s="90"/>
      <c r="K56" s="89"/>
      <c r="L56" s="89"/>
      <c r="M56" s="89"/>
      <c r="N56" s="90"/>
      <c r="O56" s="90"/>
      <c r="P56" s="90"/>
      <c r="Q56" s="89"/>
      <c r="R56" s="89"/>
      <c r="S56" s="89"/>
      <c r="T56" s="90"/>
      <c r="U56" s="90"/>
      <c r="V56" s="90"/>
      <c r="W56" s="89"/>
      <c r="X56" s="89"/>
      <c r="Y56" s="89"/>
      <c r="Z56" s="90"/>
      <c r="AA56" s="90"/>
      <c r="AB56" s="90"/>
      <c r="AC56" s="89"/>
      <c r="AD56" s="89"/>
      <c r="AE56" s="89"/>
      <c r="AF56" s="90"/>
      <c r="AG56" s="90"/>
      <c r="AH56" s="90"/>
      <c r="AI56" s="89"/>
      <c r="AJ56" s="89"/>
      <c r="AK56" s="89"/>
      <c r="AL56" s="90"/>
      <c r="AM56" s="90"/>
      <c r="AN56" s="90"/>
      <c r="AO56" s="89"/>
      <c r="AP56" s="89"/>
      <c r="AQ56" s="89"/>
      <c r="AR56" s="90"/>
      <c r="AS56" s="90"/>
      <c r="AT56" s="90"/>
      <c r="AU56" s="89"/>
      <c r="AV56" s="89"/>
      <c r="AW56" s="89"/>
      <c r="AX56" s="90"/>
      <c r="AY56" s="90"/>
      <c r="AZ56" s="90"/>
      <c r="BA56" s="89"/>
      <c r="BB56" s="89"/>
      <c r="BC56" s="89"/>
      <c r="BD56" s="90"/>
      <c r="BE56" s="90"/>
      <c r="BF56" s="90"/>
      <c r="BG56" s="89"/>
      <c r="BH56" s="89"/>
      <c r="BI56" s="89"/>
      <c r="BJ56" s="93">
        <f t="shared" si="3"/>
        <v>0</v>
      </c>
      <c r="BK56" s="93">
        <f t="shared" si="1"/>
        <v>0</v>
      </c>
      <c r="BL56" s="93">
        <f t="shared" si="4"/>
        <v>0</v>
      </c>
      <c r="BM56" s="94">
        <f t="shared" si="13"/>
        <v>0</v>
      </c>
      <c r="BN56" s="94">
        <f t="shared" si="13"/>
        <v>0</v>
      </c>
      <c r="BO56" s="94">
        <f t="shared" si="13"/>
        <v>0</v>
      </c>
      <c r="BP56" s="126" t="e">
        <f>#REF!</f>
        <v>#REF!</v>
      </c>
      <c r="BQ56" s="126" t="e">
        <f>#REF!</f>
        <v>#REF!</v>
      </c>
      <c r="BR56" s="126" t="e">
        <f>#REF!</f>
        <v>#REF!</v>
      </c>
    </row>
    <row r="57" spans="1:70" ht="28.5" x14ac:dyDescent="0.25">
      <c r="A57" s="48" t="s">
        <v>44</v>
      </c>
      <c r="B57" s="87"/>
      <c r="C57" s="87"/>
      <c r="D57" s="87"/>
      <c r="E57" s="88"/>
      <c r="F57" s="88"/>
      <c r="G57" s="89"/>
      <c r="H57" s="90"/>
      <c r="I57" s="90"/>
      <c r="J57" s="90"/>
      <c r="K57" s="89"/>
      <c r="L57" s="89"/>
      <c r="M57" s="89"/>
      <c r="N57" s="90"/>
      <c r="O57" s="90"/>
      <c r="P57" s="90"/>
      <c r="Q57" s="89"/>
      <c r="R57" s="89"/>
      <c r="S57" s="89"/>
      <c r="T57" s="90"/>
      <c r="U57" s="90"/>
      <c r="V57" s="90"/>
      <c r="W57" s="89"/>
      <c r="X57" s="89"/>
      <c r="Y57" s="89"/>
      <c r="Z57" s="90"/>
      <c r="AA57" s="90"/>
      <c r="AB57" s="90"/>
      <c r="AC57" s="89"/>
      <c r="AD57" s="89"/>
      <c r="AE57" s="89"/>
      <c r="AF57" s="90"/>
      <c r="AG57" s="90"/>
      <c r="AH57" s="90"/>
      <c r="AI57" s="89"/>
      <c r="AJ57" s="89"/>
      <c r="AK57" s="89"/>
      <c r="AL57" s="90"/>
      <c r="AM57" s="90"/>
      <c r="AN57" s="90"/>
      <c r="AO57" s="89"/>
      <c r="AP57" s="89"/>
      <c r="AQ57" s="89"/>
      <c r="AR57" s="90"/>
      <c r="AS57" s="90"/>
      <c r="AT57" s="90"/>
      <c r="AU57" s="89"/>
      <c r="AV57" s="89"/>
      <c r="AW57" s="89"/>
      <c r="AX57" s="90"/>
      <c r="AY57" s="90"/>
      <c r="AZ57" s="90"/>
      <c r="BA57" s="89"/>
      <c r="BB57" s="89"/>
      <c r="BC57" s="89"/>
      <c r="BD57" s="90"/>
      <c r="BE57" s="90"/>
      <c r="BF57" s="90"/>
      <c r="BG57" s="89"/>
      <c r="BH57" s="89"/>
      <c r="BI57" s="89"/>
      <c r="BJ57" s="93"/>
      <c r="BK57" s="93"/>
      <c r="BL57" s="93"/>
      <c r="BM57" s="94"/>
      <c r="BN57" s="94"/>
      <c r="BO57" s="94"/>
      <c r="BP57" s="95"/>
      <c r="BQ57" s="95"/>
      <c r="BR57" s="95"/>
    </row>
    <row r="58" spans="1:70" s="2" customFormat="1" ht="22.5" customHeight="1" x14ac:dyDescent="0.2">
      <c r="A58" s="96" t="s">
        <v>45</v>
      </c>
      <c r="B58" s="87">
        <f>B59+B60+B61</f>
        <v>1619</v>
      </c>
      <c r="C58" s="87">
        <f t="shared" ref="C58:BI58" si="18">C59+C60+C61</f>
        <v>1797</v>
      </c>
      <c r="D58" s="87">
        <f t="shared" si="18"/>
        <v>1922</v>
      </c>
      <c r="E58" s="88">
        <f t="shared" si="18"/>
        <v>1907</v>
      </c>
      <c r="F58" s="88">
        <f t="shared" si="18"/>
        <v>1470</v>
      </c>
      <c r="G58" s="88">
        <f t="shared" si="18"/>
        <v>1504</v>
      </c>
      <c r="H58" s="87">
        <f>H59+H60+H61</f>
        <v>580</v>
      </c>
      <c r="I58" s="87">
        <f t="shared" si="18"/>
        <v>593</v>
      </c>
      <c r="J58" s="87">
        <f t="shared" si="18"/>
        <v>550</v>
      </c>
      <c r="K58" s="88">
        <f t="shared" si="18"/>
        <v>600</v>
      </c>
      <c r="L58" s="88">
        <f t="shared" si="18"/>
        <v>620</v>
      </c>
      <c r="M58" s="88">
        <f t="shared" si="18"/>
        <v>630</v>
      </c>
      <c r="N58" s="87">
        <f>N59+N60+N61</f>
        <v>280</v>
      </c>
      <c r="O58" s="87">
        <f t="shared" si="18"/>
        <v>280</v>
      </c>
      <c r="P58" s="87">
        <f t="shared" si="18"/>
        <v>322</v>
      </c>
      <c r="Q58" s="88">
        <f t="shared" si="18"/>
        <v>315</v>
      </c>
      <c r="R58" s="88">
        <f t="shared" si="18"/>
        <v>315</v>
      </c>
      <c r="S58" s="88">
        <f t="shared" si="18"/>
        <v>315</v>
      </c>
      <c r="T58" s="87">
        <f>T59+T60+T61</f>
        <v>780</v>
      </c>
      <c r="U58" s="87">
        <f t="shared" si="18"/>
        <v>815</v>
      </c>
      <c r="V58" s="87">
        <f t="shared" si="18"/>
        <v>710</v>
      </c>
      <c r="W58" s="88">
        <f t="shared" si="18"/>
        <v>720</v>
      </c>
      <c r="X58" s="88">
        <f t="shared" si="18"/>
        <v>720</v>
      </c>
      <c r="Y58" s="88">
        <f t="shared" si="18"/>
        <v>720</v>
      </c>
      <c r="Z58" s="87">
        <f>Z59+Z60+Z61</f>
        <v>650</v>
      </c>
      <c r="AA58" s="87">
        <f t="shared" si="18"/>
        <v>720</v>
      </c>
      <c r="AB58" s="87">
        <f t="shared" si="18"/>
        <v>800</v>
      </c>
      <c r="AC58" s="88">
        <f t="shared" si="18"/>
        <v>1177</v>
      </c>
      <c r="AD58" s="88">
        <f t="shared" si="18"/>
        <v>1557</v>
      </c>
      <c r="AE58" s="88">
        <f t="shared" si="18"/>
        <v>1571</v>
      </c>
      <c r="AF58" s="87">
        <f>AF59+AF60+AF61</f>
        <v>1221</v>
      </c>
      <c r="AG58" s="87">
        <f t="shared" si="18"/>
        <v>923</v>
      </c>
      <c r="AH58" s="87">
        <f t="shared" si="18"/>
        <v>890</v>
      </c>
      <c r="AI58" s="88">
        <f t="shared" si="18"/>
        <v>550</v>
      </c>
      <c r="AJ58" s="88">
        <f t="shared" si="18"/>
        <v>460</v>
      </c>
      <c r="AK58" s="88">
        <f t="shared" si="18"/>
        <v>460</v>
      </c>
      <c r="AL58" s="87">
        <f>AL59+AL60+AL61</f>
        <v>1256</v>
      </c>
      <c r="AM58" s="87">
        <f t="shared" si="18"/>
        <v>1320</v>
      </c>
      <c r="AN58" s="87">
        <f t="shared" si="18"/>
        <v>1210</v>
      </c>
      <c r="AO58" s="88">
        <f t="shared" si="18"/>
        <v>1280</v>
      </c>
      <c r="AP58" s="88">
        <f t="shared" si="18"/>
        <v>1280</v>
      </c>
      <c r="AQ58" s="88">
        <f t="shared" si="18"/>
        <v>1300</v>
      </c>
      <c r="AR58" s="87">
        <f>AR59+AR60+AR61</f>
        <v>2142</v>
      </c>
      <c r="AS58" s="87">
        <f t="shared" si="18"/>
        <v>2170</v>
      </c>
      <c r="AT58" s="87">
        <f t="shared" si="18"/>
        <v>2029</v>
      </c>
      <c r="AU58" s="88">
        <f t="shared" si="18"/>
        <v>1839</v>
      </c>
      <c r="AV58" s="88">
        <f t="shared" si="18"/>
        <v>1800</v>
      </c>
      <c r="AW58" s="88">
        <f t="shared" si="18"/>
        <v>1820</v>
      </c>
      <c r="AX58" s="87">
        <f>AX59+AX60+AX61</f>
        <v>3622</v>
      </c>
      <c r="AY58" s="87">
        <f t="shared" si="18"/>
        <v>3513</v>
      </c>
      <c r="AZ58" s="87">
        <f t="shared" si="18"/>
        <v>3654</v>
      </c>
      <c r="BA58" s="88">
        <f t="shared" si="18"/>
        <v>3366</v>
      </c>
      <c r="BB58" s="88">
        <f t="shared" si="18"/>
        <v>3320</v>
      </c>
      <c r="BC58" s="88">
        <f t="shared" si="18"/>
        <v>3340</v>
      </c>
      <c r="BD58" s="87">
        <f>BD59+BD60+BD61</f>
        <v>170</v>
      </c>
      <c r="BE58" s="87">
        <f t="shared" si="18"/>
        <v>170</v>
      </c>
      <c r="BF58" s="87">
        <f t="shared" si="18"/>
        <v>85</v>
      </c>
      <c r="BG58" s="88">
        <f t="shared" si="18"/>
        <v>90</v>
      </c>
      <c r="BH58" s="88">
        <f t="shared" si="18"/>
        <v>90</v>
      </c>
      <c r="BI58" s="88">
        <f t="shared" si="18"/>
        <v>90</v>
      </c>
      <c r="BJ58" s="93">
        <f t="shared" si="3"/>
        <v>12320</v>
      </c>
      <c r="BK58" s="93">
        <f t="shared" si="1"/>
        <v>12301</v>
      </c>
      <c r="BL58" s="93">
        <f t="shared" si="4"/>
        <v>12172</v>
      </c>
      <c r="BM58" s="94">
        <f t="shared" si="13"/>
        <v>11844</v>
      </c>
      <c r="BN58" s="94">
        <f t="shared" si="13"/>
        <v>11632</v>
      </c>
      <c r="BO58" s="94">
        <f t="shared" si="13"/>
        <v>11750</v>
      </c>
      <c r="BP58" s="82" t="e">
        <f>BP59+BP60+BP61</f>
        <v>#REF!</v>
      </c>
      <c r="BQ58" s="82" t="e">
        <f>BQ59+BQ60+BQ61</f>
        <v>#REF!</v>
      </c>
      <c r="BR58" s="82" t="e">
        <f>BR59+BR60+BR61</f>
        <v>#REF!</v>
      </c>
    </row>
    <row r="59" spans="1:70" ht="30" x14ac:dyDescent="0.25">
      <c r="A59" s="45" t="s">
        <v>38</v>
      </c>
      <c r="B59" s="99">
        <v>416</v>
      </c>
      <c r="C59" s="99">
        <v>444</v>
      </c>
      <c r="D59" s="99">
        <v>452</v>
      </c>
      <c r="E59" s="100">
        <v>437</v>
      </c>
      <c r="F59" s="100"/>
      <c r="G59" s="89"/>
      <c r="H59" s="90">
        <v>0</v>
      </c>
      <c r="I59" s="90">
        <v>0</v>
      </c>
      <c r="J59" s="90"/>
      <c r="K59" s="89"/>
      <c r="L59" s="89"/>
      <c r="M59" s="89"/>
      <c r="N59" s="90"/>
      <c r="O59" s="90">
        <v>0</v>
      </c>
      <c r="P59" s="90"/>
      <c r="Q59" s="89"/>
      <c r="R59" s="89"/>
      <c r="S59" s="89"/>
      <c r="T59" s="90"/>
      <c r="U59" s="90">
        <v>0</v>
      </c>
      <c r="V59" s="90"/>
      <c r="W59" s="89"/>
      <c r="X59" s="89"/>
      <c r="Y59" s="89"/>
      <c r="Z59" s="90"/>
      <c r="AA59" s="90">
        <v>0</v>
      </c>
      <c r="AB59" s="90"/>
      <c r="AC59" s="89"/>
      <c r="AD59" s="89"/>
      <c r="AE59" s="89"/>
      <c r="AF59" s="90">
        <v>804</v>
      </c>
      <c r="AG59" s="90">
        <v>456</v>
      </c>
      <c r="AH59" s="90">
        <v>395</v>
      </c>
      <c r="AI59" s="129"/>
      <c r="AJ59" s="129"/>
      <c r="AK59" s="129"/>
      <c r="AL59" s="90">
        <v>0</v>
      </c>
      <c r="AM59" s="90">
        <v>0</v>
      </c>
      <c r="AN59" s="90"/>
      <c r="AO59" s="89"/>
      <c r="AP59" s="89"/>
      <c r="AQ59" s="89"/>
      <c r="AR59" s="90">
        <v>1212</v>
      </c>
      <c r="AS59" s="90">
        <v>1220</v>
      </c>
      <c r="AT59" s="90">
        <v>1079</v>
      </c>
      <c r="AU59" s="89">
        <v>789</v>
      </c>
      <c r="AV59" s="89">
        <v>700</v>
      </c>
      <c r="AW59" s="89">
        <v>710</v>
      </c>
      <c r="AX59" s="90">
        <v>2752</v>
      </c>
      <c r="AY59" s="90">
        <v>2593</v>
      </c>
      <c r="AZ59" s="90">
        <v>2600</v>
      </c>
      <c r="BA59" s="89">
        <v>2666</v>
      </c>
      <c r="BB59" s="89">
        <v>2620</v>
      </c>
      <c r="BC59" s="89">
        <v>2640</v>
      </c>
      <c r="BD59" s="90">
        <v>0</v>
      </c>
      <c r="BE59" s="90">
        <v>0</v>
      </c>
      <c r="BF59" s="90"/>
      <c r="BG59" s="89"/>
      <c r="BH59" s="89"/>
      <c r="BI59" s="89"/>
      <c r="BJ59" s="93">
        <f t="shared" si="3"/>
        <v>5184</v>
      </c>
      <c r="BK59" s="93">
        <f t="shared" si="1"/>
        <v>4713</v>
      </c>
      <c r="BL59" s="93">
        <f t="shared" si="4"/>
        <v>4526</v>
      </c>
      <c r="BM59" s="94">
        <f t="shared" si="13"/>
        <v>3892</v>
      </c>
      <c r="BN59" s="94">
        <f t="shared" si="13"/>
        <v>3320</v>
      </c>
      <c r="BO59" s="94">
        <f t="shared" si="13"/>
        <v>3350</v>
      </c>
      <c r="BP59" s="95" t="e">
        <f>#REF!</f>
        <v>#REF!</v>
      </c>
      <c r="BQ59" s="95" t="e">
        <f>#REF!</f>
        <v>#REF!</v>
      </c>
      <c r="BR59" s="95" t="e">
        <f>#REF!</f>
        <v>#REF!</v>
      </c>
    </row>
    <row r="60" spans="1:70" ht="27.75" customHeight="1" x14ac:dyDescent="0.25">
      <c r="A60" s="45" t="s">
        <v>39</v>
      </c>
      <c r="B60" s="99">
        <v>1000</v>
      </c>
      <c r="C60" s="99">
        <v>1100</v>
      </c>
      <c r="D60" s="99">
        <v>1200</v>
      </c>
      <c r="E60" s="100">
        <v>1200</v>
      </c>
      <c r="F60" s="100">
        <v>1200</v>
      </c>
      <c r="G60" s="89">
        <v>1230</v>
      </c>
      <c r="H60" s="90">
        <v>130</v>
      </c>
      <c r="I60" s="90">
        <v>143</v>
      </c>
      <c r="J60" s="90">
        <v>80</v>
      </c>
      <c r="K60" s="89">
        <v>80</v>
      </c>
      <c r="L60" s="89">
        <v>100</v>
      </c>
      <c r="M60" s="89">
        <v>110</v>
      </c>
      <c r="N60" s="90"/>
      <c r="O60" s="90">
        <v>0</v>
      </c>
      <c r="P60" s="90"/>
      <c r="Q60" s="89"/>
      <c r="R60" s="89"/>
      <c r="S60" s="89"/>
      <c r="T60" s="90">
        <v>0</v>
      </c>
      <c r="U60" s="90">
        <v>0</v>
      </c>
      <c r="V60" s="90"/>
      <c r="W60" s="89"/>
      <c r="X60" s="89"/>
      <c r="Y60" s="89"/>
      <c r="Z60" s="90">
        <v>0</v>
      </c>
      <c r="AA60" s="90">
        <v>0</v>
      </c>
      <c r="AB60" s="90"/>
      <c r="AC60" s="89">
        <v>376</v>
      </c>
      <c r="AD60" s="89">
        <v>756</v>
      </c>
      <c r="AE60" s="89">
        <v>770</v>
      </c>
      <c r="AF60" s="90">
        <v>50</v>
      </c>
      <c r="AG60" s="90">
        <v>70</v>
      </c>
      <c r="AH60" s="90">
        <v>50</v>
      </c>
      <c r="AI60" s="129">
        <v>150</v>
      </c>
      <c r="AJ60" s="129">
        <v>60</v>
      </c>
      <c r="AK60" s="129">
        <v>60</v>
      </c>
      <c r="AL60" s="90">
        <v>656</v>
      </c>
      <c r="AM60" s="90">
        <v>720</v>
      </c>
      <c r="AN60" s="90">
        <v>680</v>
      </c>
      <c r="AO60" s="89">
        <v>750</v>
      </c>
      <c r="AP60" s="89">
        <v>750</v>
      </c>
      <c r="AQ60" s="89">
        <v>770</v>
      </c>
      <c r="AR60" s="90">
        <v>0</v>
      </c>
      <c r="AS60" s="90">
        <v>0</v>
      </c>
      <c r="AT60" s="90">
        <v>100</v>
      </c>
      <c r="AU60" s="89">
        <v>200</v>
      </c>
      <c r="AV60" s="89">
        <v>250</v>
      </c>
      <c r="AW60" s="89">
        <v>260</v>
      </c>
      <c r="AX60" s="90">
        <v>200</v>
      </c>
      <c r="AY60" s="90">
        <v>250</v>
      </c>
      <c r="AZ60" s="90">
        <v>349</v>
      </c>
      <c r="BA60" s="89"/>
      <c r="BB60" s="89"/>
      <c r="BC60" s="89"/>
      <c r="BD60" s="90">
        <v>0</v>
      </c>
      <c r="BE60" s="90">
        <v>0</v>
      </c>
      <c r="BF60" s="90"/>
      <c r="BG60" s="89"/>
      <c r="BH60" s="89"/>
      <c r="BI60" s="89"/>
      <c r="BJ60" s="93">
        <f t="shared" si="3"/>
        <v>2036</v>
      </c>
      <c r="BK60" s="93">
        <f t="shared" si="1"/>
        <v>2283</v>
      </c>
      <c r="BL60" s="93">
        <f t="shared" si="4"/>
        <v>2459</v>
      </c>
      <c r="BM60" s="94">
        <f t="shared" si="13"/>
        <v>2756</v>
      </c>
      <c r="BN60" s="94">
        <f t="shared" si="13"/>
        <v>3116</v>
      </c>
      <c r="BO60" s="94">
        <f t="shared" si="13"/>
        <v>3200</v>
      </c>
      <c r="BP60" s="95" t="e">
        <f>#REF!</f>
        <v>#REF!</v>
      </c>
      <c r="BQ60" s="95" t="e">
        <f>#REF!</f>
        <v>#REF!</v>
      </c>
      <c r="BR60" s="95" t="e">
        <f>#REF!</f>
        <v>#REF!</v>
      </c>
    </row>
    <row r="61" spans="1:70" ht="18.75" customHeight="1" x14ac:dyDescent="0.25">
      <c r="A61" s="45" t="s">
        <v>33</v>
      </c>
      <c r="B61" s="99">
        <v>203</v>
      </c>
      <c r="C61" s="99">
        <v>253</v>
      </c>
      <c r="D61" s="99">
        <v>270</v>
      </c>
      <c r="E61" s="100">
        <v>270</v>
      </c>
      <c r="F61" s="100">
        <v>270</v>
      </c>
      <c r="G61" s="89">
        <v>274</v>
      </c>
      <c r="H61" s="90">
        <v>450</v>
      </c>
      <c r="I61" s="90">
        <v>450</v>
      </c>
      <c r="J61" s="90">
        <v>470</v>
      </c>
      <c r="K61" s="89">
        <v>520</v>
      </c>
      <c r="L61" s="89">
        <v>520</v>
      </c>
      <c r="M61" s="89">
        <v>520</v>
      </c>
      <c r="N61" s="90">
        <v>280</v>
      </c>
      <c r="O61" s="90">
        <v>280</v>
      </c>
      <c r="P61" s="90">
        <v>322</v>
      </c>
      <c r="Q61" s="89">
        <v>315</v>
      </c>
      <c r="R61" s="89">
        <v>315</v>
      </c>
      <c r="S61" s="89">
        <v>315</v>
      </c>
      <c r="T61" s="90">
        <v>780</v>
      </c>
      <c r="U61" s="90">
        <v>815</v>
      </c>
      <c r="V61" s="90">
        <v>710</v>
      </c>
      <c r="W61" s="89">
        <v>720</v>
      </c>
      <c r="X61" s="89">
        <v>720</v>
      </c>
      <c r="Y61" s="89">
        <v>720</v>
      </c>
      <c r="Z61" s="90">
        <v>650</v>
      </c>
      <c r="AA61" s="90">
        <v>720</v>
      </c>
      <c r="AB61" s="90">
        <v>800</v>
      </c>
      <c r="AC61" s="89">
        <v>801</v>
      </c>
      <c r="AD61" s="89">
        <v>801</v>
      </c>
      <c r="AE61" s="89">
        <v>801</v>
      </c>
      <c r="AF61" s="90">
        <v>367</v>
      </c>
      <c r="AG61" s="90">
        <v>397</v>
      </c>
      <c r="AH61" s="90">
        <v>445</v>
      </c>
      <c r="AI61" s="129">
        <v>400</v>
      </c>
      <c r="AJ61" s="129">
        <v>400</v>
      </c>
      <c r="AK61" s="129">
        <v>400</v>
      </c>
      <c r="AL61" s="90">
        <v>600</v>
      </c>
      <c r="AM61" s="90">
        <v>600</v>
      </c>
      <c r="AN61" s="90">
        <v>530</v>
      </c>
      <c r="AO61" s="89">
        <v>530</v>
      </c>
      <c r="AP61" s="89">
        <v>530</v>
      </c>
      <c r="AQ61" s="89">
        <v>530</v>
      </c>
      <c r="AR61" s="90">
        <v>930</v>
      </c>
      <c r="AS61" s="90">
        <v>950</v>
      </c>
      <c r="AT61" s="90">
        <v>850</v>
      </c>
      <c r="AU61" s="89">
        <v>850</v>
      </c>
      <c r="AV61" s="89">
        <v>850</v>
      </c>
      <c r="AW61" s="89">
        <v>850</v>
      </c>
      <c r="AX61" s="90">
        <v>670</v>
      </c>
      <c r="AY61" s="90">
        <v>670</v>
      </c>
      <c r="AZ61" s="90">
        <v>705</v>
      </c>
      <c r="BA61" s="89">
        <v>700</v>
      </c>
      <c r="BB61" s="89">
        <v>700</v>
      </c>
      <c r="BC61" s="89">
        <v>700</v>
      </c>
      <c r="BD61" s="90">
        <v>170</v>
      </c>
      <c r="BE61" s="90">
        <v>170</v>
      </c>
      <c r="BF61" s="90">
        <v>85</v>
      </c>
      <c r="BG61" s="89">
        <v>90</v>
      </c>
      <c r="BH61" s="89">
        <v>90</v>
      </c>
      <c r="BI61" s="89">
        <v>90</v>
      </c>
      <c r="BJ61" s="93">
        <f t="shared" si="3"/>
        <v>5100</v>
      </c>
      <c r="BK61" s="93">
        <f t="shared" si="1"/>
        <v>5305</v>
      </c>
      <c r="BL61" s="93">
        <f t="shared" si="4"/>
        <v>5187</v>
      </c>
      <c r="BM61" s="94">
        <f t="shared" si="13"/>
        <v>5196</v>
      </c>
      <c r="BN61" s="94">
        <f t="shared" si="13"/>
        <v>5196</v>
      </c>
      <c r="BO61" s="94">
        <f t="shared" si="13"/>
        <v>5200</v>
      </c>
      <c r="BP61" s="95" t="e">
        <f>#REF!</f>
        <v>#REF!</v>
      </c>
      <c r="BQ61" s="95" t="e">
        <f>#REF!</f>
        <v>#REF!</v>
      </c>
      <c r="BR61" s="95" t="e">
        <f>#REF!</f>
        <v>#REF!</v>
      </c>
    </row>
    <row r="62" spans="1:70" s="2" customFormat="1" ht="29.25" customHeight="1" x14ac:dyDescent="0.2">
      <c r="A62" s="130" t="s">
        <v>46</v>
      </c>
      <c r="B62" s="87">
        <f>B63+B64+B65</f>
        <v>755</v>
      </c>
      <c r="C62" s="87">
        <f t="shared" ref="C62:BI62" si="19">C63+C64+C65</f>
        <v>862</v>
      </c>
      <c r="D62" s="87">
        <f t="shared" si="19"/>
        <v>880</v>
      </c>
      <c r="E62" s="88">
        <f t="shared" si="19"/>
        <v>855</v>
      </c>
      <c r="F62" s="88">
        <f t="shared" si="19"/>
        <v>685</v>
      </c>
      <c r="G62" s="88">
        <f t="shared" si="19"/>
        <v>685</v>
      </c>
      <c r="H62" s="87">
        <f>H63+H64+H65</f>
        <v>350</v>
      </c>
      <c r="I62" s="87">
        <f t="shared" si="19"/>
        <v>350</v>
      </c>
      <c r="J62" s="87">
        <f t="shared" si="19"/>
        <v>290</v>
      </c>
      <c r="K62" s="88">
        <f t="shared" si="19"/>
        <v>310</v>
      </c>
      <c r="L62" s="88">
        <f t="shared" si="19"/>
        <v>311</v>
      </c>
      <c r="M62" s="88">
        <f t="shared" si="19"/>
        <v>311</v>
      </c>
      <c r="N62" s="87">
        <f>N63+N64+N65</f>
        <v>175</v>
      </c>
      <c r="O62" s="87">
        <f t="shared" si="19"/>
        <v>202</v>
      </c>
      <c r="P62" s="87">
        <f t="shared" si="19"/>
        <v>220</v>
      </c>
      <c r="Q62" s="88">
        <f t="shared" si="19"/>
        <v>180</v>
      </c>
      <c r="R62" s="88">
        <f t="shared" si="19"/>
        <v>180</v>
      </c>
      <c r="S62" s="88">
        <f t="shared" si="19"/>
        <v>180</v>
      </c>
      <c r="T62" s="87">
        <f>T63+T64+T65</f>
        <v>437</v>
      </c>
      <c r="U62" s="87">
        <f>U63+U64+U65</f>
        <v>437</v>
      </c>
      <c r="V62" s="87">
        <f>V63+V64+V65</f>
        <v>370</v>
      </c>
      <c r="W62" s="88">
        <f t="shared" si="19"/>
        <v>320</v>
      </c>
      <c r="X62" s="88">
        <f t="shared" si="19"/>
        <v>320</v>
      </c>
      <c r="Y62" s="88">
        <f t="shared" si="19"/>
        <v>320</v>
      </c>
      <c r="Z62" s="87">
        <f>Z63+Z64+Z65</f>
        <v>377</v>
      </c>
      <c r="AA62" s="87">
        <f t="shared" si="19"/>
        <v>427</v>
      </c>
      <c r="AB62" s="87">
        <f t="shared" si="19"/>
        <v>460</v>
      </c>
      <c r="AC62" s="88">
        <f t="shared" si="19"/>
        <v>567</v>
      </c>
      <c r="AD62" s="88">
        <f t="shared" si="19"/>
        <v>696</v>
      </c>
      <c r="AE62" s="88">
        <f t="shared" si="19"/>
        <v>696</v>
      </c>
      <c r="AF62" s="87">
        <f>AF63+AF64+AF65</f>
        <v>637</v>
      </c>
      <c r="AG62" s="87">
        <f t="shared" si="19"/>
        <v>453</v>
      </c>
      <c r="AH62" s="87">
        <f t="shared" si="19"/>
        <v>479</v>
      </c>
      <c r="AI62" s="88">
        <f t="shared" si="19"/>
        <v>350</v>
      </c>
      <c r="AJ62" s="88">
        <f t="shared" si="19"/>
        <v>270</v>
      </c>
      <c r="AK62" s="88">
        <f t="shared" si="19"/>
        <v>270</v>
      </c>
      <c r="AL62" s="87">
        <f>AL63+AL64+AL65</f>
        <v>648</v>
      </c>
      <c r="AM62" s="87">
        <f t="shared" si="19"/>
        <v>648</v>
      </c>
      <c r="AN62" s="87">
        <f t="shared" si="19"/>
        <v>600</v>
      </c>
      <c r="AO62" s="88">
        <f t="shared" si="19"/>
        <v>590</v>
      </c>
      <c r="AP62" s="88">
        <f t="shared" si="19"/>
        <v>590</v>
      </c>
      <c r="AQ62" s="88">
        <f t="shared" si="19"/>
        <v>590</v>
      </c>
      <c r="AR62" s="87">
        <f>AR63+AR64+AR65</f>
        <v>998</v>
      </c>
      <c r="AS62" s="87">
        <f t="shared" si="19"/>
        <v>930</v>
      </c>
      <c r="AT62" s="87">
        <f t="shared" si="19"/>
        <v>953</v>
      </c>
      <c r="AU62" s="88">
        <f t="shared" si="19"/>
        <v>940</v>
      </c>
      <c r="AV62" s="88">
        <f t="shared" si="19"/>
        <v>890</v>
      </c>
      <c r="AW62" s="88">
        <f t="shared" si="19"/>
        <v>890</v>
      </c>
      <c r="AX62" s="87">
        <f>AX63+AX64+AX65</f>
        <v>1582</v>
      </c>
      <c r="AY62" s="87">
        <f t="shared" si="19"/>
        <v>1612</v>
      </c>
      <c r="AZ62" s="87">
        <f t="shared" si="19"/>
        <v>1620</v>
      </c>
      <c r="BA62" s="88">
        <f t="shared" si="19"/>
        <v>1480</v>
      </c>
      <c r="BB62" s="88">
        <f t="shared" si="19"/>
        <v>1480</v>
      </c>
      <c r="BC62" s="88">
        <f t="shared" si="19"/>
        <v>1480</v>
      </c>
      <c r="BD62" s="87">
        <f>BD63+BD64+BD65</f>
        <v>66</v>
      </c>
      <c r="BE62" s="87">
        <f t="shared" si="19"/>
        <v>66</v>
      </c>
      <c r="BF62" s="87">
        <f t="shared" si="19"/>
        <v>65</v>
      </c>
      <c r="BG62" s="88">
        <f t="shared" si="19"/>
        <v>45</v>
      </c>
      <c r="BH62" s="88">
        <f t="shared" si="19"/>
        <v>45</v>
      </c>
      <c r="BI62" s="88">
        <f t="shared" si="19"/>
        <v>45</v>
      </c>
      <c r="BJ62" s="93">
        <f t="shared" si="3"/>
        <v>6025</v>
      </c>
      <c r="BK62" s="93">
        <f t="shared" si="1"/>
        <v>5987</v>
      </c>
      <c r="BL62" s="93">
        <f t="shared" si="4"/>
        <v>5937</v>
      </c>
      <c r="BM62" s="94">
        <f t="shared" si="13"/>
        <v>5637</v>
      </c>
      <c r="BN62" s="94">
        <f t="shared" si="13"/>
        <v>5467</v>
      </c>
      <c r="BO62" s="94">
        <f t="shared" si="13"/>
        <v>5467</v>
      </c>
      <c r="BP62" s="82" t="e">
        <f>BP63+BP64+BP65</f>
        <v>#REF!</v>
      </c>
      <c r="BQ62" s="82" t="e">
        <f>BQ63+BQ64+BQ65</f>
        <v>#REF!</v>
      </c>
      <c r="BR62" s="82" t="e">
        <f>BR63+BR64+BR65</f>
        <v>#REF!</v>
      </c>
    </row>
    <row r="63" spans="1:70" ht="24" customHeight="1" x14ac:dyDescent="0.25">
      <c r="A63" s="45" t="s">
        <v>38</v>
      </c>
      <c r="B63" s="99">
        <v>170</v>
      </c>
      <c r="C63" s="99">
        <v>170</v>
      </c>
      <c r="D63" s="99">
        <v>170</v>
      </c>
      <c r="E63" s="100">
        <v>170</v>
      </c>
      <c r="F63" s="100"/>
      <c r="G63" s="89"/>
      <c r="H63" s="90">
        <v>0</v>
      </c>
      <c r="I63" s="90">
        <v>0</v>
      </c>
      <c r="J63" s="90"/>
      <c r="K63" s="89"/>
      <c r="L63" s="89"/>
      <c r="M63" s="89"/>
      <c r="N63" s="90"/>
      <c r="O63" s="90">
        <v>0</v>
      </c>
      <c r="P63" s="90"/>
      <c r="Q63" s="89"/>
      <c r="R63" s="89"/>
      <c r="S63" s="89"/>
      <c r="T63" s="90"/>
      <c r="U63" s="90">
        <v>0</v>
      </c>
      <c r="V63" s="90"/>
      <c r="W63" s="89"/>
      <c r="X63" s="89"/>
      <c r="Y63" s="89"/>
      <c r="Z63" s="90"/>
      <c r="AA63" s="90">
        <v>0</v>
      </c>
      <c r="AB63" s="90"/>
      <c r="AC63" s="89"/>
      <c r="AD63" s="89"/>
      <c r="AE63" s="89"/>
      <c r="AF63" s="90">
        <v>400</v>
      </c>
      <c r="AG63" s="90">
        <v>216</v>
      </c>
      <c r="AH63" s="90">
        <v>163</v>
      </c>
      <c r="AI63" s="89"/>
      <c r="AJ63" s="129"/>
      <c r="AK63" s="89"/>
      <c r="AL63" s="90">
        <v>0</v>
      </c>
      <c r="AM63" s="90">
        <v>0</v>
      </c>
      <c r="AN63" s="90"/>
      <c r="AO63" s="89"/>
      <c r="AP63" s="89"/>
      <c r="AQ63" s="89"/>
      <c r="AR63" s="90">
        <v>450</v>
      </c>
      <c r="AS63" s="90">
        <v>360</v>
      </c>
      <c r="AT63" s="90">
        <v>360</v>
      </c>
      <c r="AU63" s="89">
        <v>360</v>
      </c>
      <c r="AV63" s="89">
        <v>360</v>
      </c>
      <c r="AW63" s="89">
        <v>360</v>
      </c>
      <c r="AX63" s="90">
        <v>1100</v>
      </c>
      <c r="AY63" s="90">
        <v>1100</v>
      </c>
      <c r="AZ63" s="90">
        <v>1100</v>
      </c>
      <c r="BA63" s="89">
        <v>1100</v>
      </c>
      <c r="BB63" s="89">
        <v>1100</v>
      </c>
      <c r="BC63" s="89">
        <v>1100</v>
      </c>
      <c r="BD63" s="90"/>
      <c r="BE63" s="90">
        <v>0</v>
      </c>
      <c r="BF63" s="90"/>
      <c r="BG63" s="89"/>
      <c r="BH63" s="89"/>
      <c r="BI63" s="89"/>
      <c r="BJ63" s="93">
        <f t="shared" si="3"/>
        <v>2120</v>
      </c>
      <c r="BK63" s="93">
        <f t="shared" si="1"/>
        <v>1846</v>
      </c>
      <c r="BL63" s="93">
        <f t="shared" si="4"/>
        <v>1793</v>
      </c>
      <c r="BM63" s="94">
        <f t="shared" si="13"/>
        <v>1630</v>
      </c>
      <c r="BN63" s="94">
        <f t="shared" si="13"/>
        <v>1460</v>
      </c>
      <c r="BO63" s="94">
        <f t="shared" si="13"/>
        <v>1460</v>
      </c>
      <c r="BP63" s="95" t="e">
        <f>#REF!</f>
        <v>#REF!</v>
      </c>
      <c r="BQ63" s="95" t="e">
        <f>#REF!</f>
        <v>#REF!</v>
      </c>
      <c r="BR63" s="95" t="e">
        <f>#REF!</f>
        <v>#REF!</v>
      </c>
    </row>
    <row r="64" spans="1:70" ht="27.75" customHeight="1" x14ac:dyDescent="0.25">
      <c r="A64" s="45" t="s">
        <v>39</v>
      </c>
      <c r="B64" s="99">
        <v>431</v>
      </c>
      <c r="C64" s="99">
        <v>488</v>
      </c>
      <c r="D64" s="99">
        <v>490</v>
      </c>
      <c r="E64" s="100">
        <v>500</v>
      </c>
      <c r="F64" s="100">
        <v>500</v>
      </c>
      <c r="G64" s="89">
        <v>500</v>
      </c>
      <c r="H64" s="90">
        <v>60</v>
      </c>
      <c r="I64" s="90">
        <v>60</v>
      </c>
      <c r="J64" s="90">
        <v>50</v>
      </c>
      <c r="K64" s="89">
        <v>65</v>
      </c>
      <c r="L64" s="89">
        <v>66</v>
      </c>
      <c r="M64" s="89">
        <v>66</v>
      </c>
      <c r="N64" s="90"/>
      <c r="O64" s="90">
        <v>0</v>
      </c>
      <c r="P64" s="90"/>
      <c r="Q64" s="89"/>
      <c r="R64" s="89"/>
      <c r="S64" s="89"/>
      <c r="T64" s="90">
        <v>0</v>
      </c>
      <c r="U64" s="90">
        <v>0</v>
      </c>
      <c r="V64" s="90"/>
      <c r="W64" s="89"/>
      <c r="X64" s="89"/>
      <c r="Y64" s="89"/>
      <c r="Z64" s="90">
        <v>0</v>
      </c>
      <c r="AA64" s="90">
        <v>0</v>
      </c>
      <c r="AB64" s="90"/>
      <c r="AC64" s="89">
        <v>171</v>
      </c>
      <c r="AD64" s="89">
        <v>300</v>
      </c>
      <c r="AE64" s="89">
        <v>300</v>
      </c>
      <c r="AF64" s="90">
        <v>0</v>
      </c>
      <c r="AG64" s="90">
        <v>0</v>
      </c>
      <c r="AH64" s="90">
        <v>30</v>
      </c>
      <c r="AI64" s="89">
        <v>100</v>
      </c>
      <c r="AJ64" s="89">
        <v>20</v>
      </c>
      <c r="AK64" s="89">
        <v>20</v>
      </c>
      <c r="AL64" s="90">
        <v>300</v>
      </c>
      <c r="AM64" s="90">
        <v>300</v>
      </c>
      <c r="AN64" s="90">
        <v>300</v>
      </c>
      <c r="AO64" s="89">
        <v>300</v>
      </c>
      <c r="AP64" s="89">
        <v>300</v>
      </c>
      <c r="AQ64" s="89">
        <v>300</v>
      </c>
      <c r="AR64" s="90">
        <v>0</v>
      </c>
      <c r="AS64" s="90">
        <v>0</v>
      </c>
      <c r="AT64" s="90">
        <v>73</v>
      </c>
      <c r="AU64" s="89">
        <v>130</v>
      </c>
      <c r="AV64" s="89">
        <v>80</v>
      </c>
      <c r="AW64" s="89">
        <v>80</v>
      </c>
      <c r="AX64" s="90">
        <v>100</v>
      </c>
      <c r="AY64" s="90">
        <v>130</v>
      </c>
      <c r="AZ64" s="90">
        <v>130</v>
      </c>
      <c r="BA64" s="89"/>
      <c r="BB64" s="89"/>
      <c r="BC64" s="89"/>
      <c r="BD64" s="90"/>
      <c r="BE64" s="90">
        <v>0</v>
      </c>
      <c r="BF64" s="90"/>
      <c r="BG64" s="89"/>
      <c r="BH64" s="89"/>
      <c r="BI64" s="89"/>
      <c r="BJ64" s="93">
        <f t="shared" si="3"/>
        <v>891</v>
      </c>
      <c r="BK64" s="93">
        <f t="shared" si="1"/>
        <v>978</v>
      </c>
      <c r="BL64" s="93">
        <f t="shared" si="4"/>
        <v>1073</v>
      </c>
      <c r="BM64" s="94">
        <f t="shared" si="13"/>
        <v>1266</v>
      </c>
      <c r="BN64" s="94">
        <f t="shared" si="13"/>
        <v>1266</v>
      </c>
      <c r="BO64" s="94">
        <f t="shared" si="13"/>
        <v>1266</v>
      </c>
      <c r="BP64" s="95" t="e">
        <f>#REF!</f>
        <v>#REF!</v>
      </c>
      <c r="BQ64" s="95" t="e">
        <f>#REF!</f>
        <v>#REF!</v>
      </c>
      <c r="BR64" s="95" t="e">
        <f>#REF!</f>
        <v>#REF!</v>
      </c>
    </row>
    <row r="65" spans="1:70" ht="16.5" customHeight="1" x14ac:dyDescent="0.25">
      <c r="A65" s="45" t="s">
        <v>33</v>
      </c>
      <c r="B65" s="99">
        <v>154</v>
      </c>
      <c r="C65" s="99">
        <v>204</v>
      </c>
      <c r="D65" s="99">
        <v>220</v>
      </c>
      <c r="E65" s="100">
        <v>185</v>
      </c>
      <c r="F65" s="100">
        <v>185</v>
      </c>
      <c r="G65" s="89">
        <v>185</v>
      </c>
      <c r="H65" s="90">
        <v>290</v>
      </c>
      <c r="I65" s="90">
        <v>290</v>
      </c>
      <c r="J65" s="90">
        <v>240</v>
      </c>
      <c r="K65" s="89">
        <v>245</v>
      </c>
      <c r="L65" s="89">
        <v>245</v>
      </c>
      <c r="M65" s="89">
        <v>245</v>
      </c>
      <c r="N65" s="90">
        <v>175</v>
      </c>
      <c r="O65" s="90">
        <v>202</v>
      </c>
      <c r="P65" s="90">
        <v>220</v>
      </c>
      <c r="Q65" s="89">
        <v>180</v>
      </c>
      <c r="R65" s="89">
        <v>180</v>
      </c>
      <c r="S65" s="89">
        <v>180</v>
      </c>
      <c r="T65" s="90">
        <v>437</v>
      </c>
      <c r="U65" s="90">
        <v>437</v>
      </c>
      <c r="V65" s="90">
        <v>370</v>
      </c>
      <c r="W65" s="89">
        <v>320</v>
      </c>
      <c r="X65" s="89">
        <v>320</v>
      </c>
      <c r="Y65" s="89">
        <v>320</v>
      </c>
      <c r="Z65" s="90">
        <v>377</v>
      </c>
      <c r="AA65" s="90">
        <v>427</v>
      </c>
      <c r="AB65" s="90">
        <v>460</v>
      </c>
      <c r="AC65" s="89">
        <v>396</v>
      </c>
      <c r="AD65" s="89">
        <v>396</v>
      </c>
      <c r="AE65" s="89">
        <v>396</v>
      </c>
      <c r="AF65" s="90">
        <v>237</v>
      </c>
      <c r="AG65" s="90">
        <v>237</v>
      </c>
      <c r="AH65" s="90">
        <v>286</v>
      </c>
      <c r="AI65" s="89">
        <v>250</v>
      </c>
      <c r="AJ65" s="89">
        <v>250</v>
      </c>
      <c r="AK65" s="89">
        <v>250</v>
      </c>
      <c r="AL65" s="90">
        <v>348</v>
      </c>
      <c r="AM65" s="90">
        <v>348</v>
      </c>
      <c r="AN65" s="90">
        <v>300</v>
      </c>
      <c r="AO65" s="89">
        <v>290</v>
      </c>
      <c r="AP65" s="89">
        <v>290</v>
      </c>
      <c r="AQ65" s="89">
        <v>290</v>
      </c>
      <c r="AR65" s="90">
        <v>548</v>
      </c>
      <c r="AS65" s="90">
        <v>570</v>
      </c>
      <c r="AT65" s="90">
        <v>520</v>
      </c>
      <c r="AU65" s="89">
        <v>450</v>
      </c>
      <c r="AV65" s="89">
        <v>450</v>
      </c>
      <c r="AW65" s="89">
        <v>450</v>
      </c>
      <c r="AX65" s="90">
        <v>382</v>
      </c>
      <c r="AY65" s="90">
        <v>382</v>
      </c>
      <c r="AZ65" s="90">
        <v>390</v>
      </c>
      <c r="BA65" s="89">
        <v>380</v>
      </c>
      <c r="BB65" s="89">
        <v>380</v>
      </c>
      <c r="BC65" s="89">
        <v>380</v>
      </c>
      <c r="BD65" s="90">
        <v>66</v>
      </c>
      <c r="BE65" s="90">
        <v>66</v>
      </c>
      <c r="BF65" s="90">
        <v>65</v>
      </c>
      <c r="BG65" s="89">
        <v>45</v>
      </c>
      <c r="BH65" s="89">
        <v>45</v>
      </c>
      <c r="BI65" s="89">
        <v>45</v>
      </c>
      <c r="BJ65" s="93">
        <f t="shared" si="3"/>
        <v>3014</v>
      </c>
      <c r="BK65" s="93">
        <f t="shared" si="1"/>
        <v>3163</v>
      </c>
      <c r="BL65" s="93">
        <f t="shared" si="4"/>
        <v>3071</v>
      </c>
      <c r="BM65" s="94">
        <f t="shared" si="13"/>
        <v>2741</v>
      </c>
      <c r="BN65" s="94">
        <f t="shared" si="13"/>
        <v>2741</v>
      </c>
      <c r="BO65" s="94">
        <f t="shared" si="13"/>
        <v>2741</v>
      </c>
      <c r="BP65" s="95" t="e">
        <f>#REF!</f>
        <v>#REF!</v>
      </c>
      <c r="BQ65" s="95" t="e">
        <f>#REF!</f>
        <v>#REF!</v>
      </c>
      <c r="BR65" s="95" t="e">
        <f>#REF!</f>
        <v>#REF!</v>
      </c>
    </row>
    <row r="66" spans="1:70" s="2" customFormat="1" ht="15.75" customHeight="1" x14ac:dyDescent="0.2">
      <c r="A66" s="96" t="s">
        <v>47</v>
      </c>
      <c r="B66" s="87">
        <f>B67+B68+B69</f>
        <v>10</v>
      </c>
      <c r="C66" s="87">
        <f t="shared" ref="C66:BI66" si="20">C67+C68+C69</f>
        <v>0</v>
      </c>
      <c r="D66" s="87">
        <f t="shared" si="20"/>
        <v>0</v>
      </c>
      <c r="E66" s="88">
        <f t="shared" si="20"/>
        <v>0</v>
      </c>
      <c r="F66" s="88">
        <f t="shared" si="20"/>
        <v>0</v>
      </c>
      <c r="G66" s="88">
        <f t="shared" si="20"/>
        <v>0</v>
      </c>
      <c r="H66" s="87">
        <f>H67+H68+H69</f>
        <v>13774</v>
      </c>
      <c r="I66" s="87">
        <f t="shared" si="20"/>
        <v>13270</v>
      </c>
      <c r="J66" s="87">
        <f t="shared" si="20"/>
        <v>6375</v>
      </c>
      <c r="K66" s="88">
        <f t="shared" si="20"/>
        <v>0</v>
      </c>
      <c r="L66" s="88">
        <f t="shared" si="20"/>
        <v>500</v>
      </c>
      <c r="M66" s="88">
        <f t="shared" si="20"/>
        <v>500</v>
      </c>
      <c r="N66" s="87">
        <f>N67+N68+N69</f>
        <v>200</v>
      </c>
      <c r="O66" s="87">
        <f t="shared" si="20"/>
        <v>0</v>
      </c>
      <c r="P66" s="87">
        <f t="shared" si="20"/>
        <v>0</v>
      </c>
      <c r="Q66" s="88">
        <f t="shared" si="20"/>
        <v>0</v>
      </c>
      <c r="R66" s="88">
        <f t="shared" si="20"/>
        <v>0</v>
      </c>
      <c r="S66" s="88">
        <f t="shared" si="20"/>
        <v>0</v>
      </c>
      <c r="T66" s="87">
        <f t="shared" si="20"/>
        <v>668</v>
      </c>
      <c r="U66" s="87">
        <f t="shared" si="20"/>
        <v>0</v>
      </c>
      <c r="V66" s="87">
        <f t="shared" si="20"/>
        <v>0</v>
      </c>
      <c r="W66" s="88">
        <f t="shared" si="20"/>
        <v>0</v>
      </c>
      <c r="X66" s="88">
        <f t="shared" si="20"/>
        <v>0</v>
      </c>
      <c r="Y66" s="88">
        <f t="shared" si="20"/>
        <v>0</v>
      </c>
      <c r="Z66" s="87">
        <f t="shared" si="20"/>
        <v>400</v>
      </c>
      <c r="AA66" s="87">
        <f t="shared" si="20"/>
        <v>0</v>
      </c>
      <c r="AB66" s="87">
        <f t="shared" si="20"/>
        <v>0</v>
      </c>
      <c r="AC66" s="88">
        <f t="shared" si="20"/>
        <v>0</v>
      </c>
      <c r="AD66" s="88">
        <f t="shared" si="20"/>
        <v>0</v>
      </c>
      <c r="AE66" s="88">
        <f t="shared" si="20"/>
        <v>0</v>
      </c>
      <c r="AF66" s="87">
        <f>AF67+AF68+AF69</f>
        <v>200</v>
      </c>
      <c r="AG66" s="87">
        <f t="shared" si="20"/>
        <v>0</v>
      </c>
      <c r="AH66" s="87">
        <f t="shared" si="20"/>
        <v>0</v>
      </c>
      <c r="AI66" s="88">
        <f t="shared" si="20"/>
        <v>0</v>
      </c>
      <c r="AJ66" s="88">
        <f t="shared" si="20"/>
        <v>0</v>
      </c>
      <c r="AK66" s="88">
        <f t="shared" si="20"/>
        <v>0</v>
      </c>
      <c r="AL66" s="87">
        <f>AL67+AL68+AL69</f>
        <v>250</v>
      </c>
      <c r="AM66" s="87">
        <f t="shared" si="20"/>
        <v>0</v>
      </c>
      <c r="AN66" s="87">
        <f t="shared" si="20"/>
        <v>0</v>
      </c>
      <c r="AO66" s="88">
        <f t="shared" si="20"/>
        <v>0</v>
      </c>
      <c r="AP66" s="88">
        <f t="shared" si="20"/>
        <v>0</v>
      </c>
      <c r="AQ66" s="88">
        <f t="shared" si="20"/>
        <v>0</v>
      </c>
      <c r="AR66" s="87">
        <f>AR67+AR68+AR69</f>
        <v>17346</v>
      </c>
      <c r="AS66" s="87">
        <f t="shared" si="20"/>
        <v>14938</v>
      </c>
      <c r="AT66" s="87">
        <f t="shared" si="20"/>
        <v>14159</v>
      </c>
      <c r="AU66" s="88">
        <f t="shared" si="20"/>
        <v>13716</v>
      </c>
      <c r="AV66" s="88">
        <f t="shared" si="20"/>
        <v>14500</v>
      </c>
      <c r="AW66" s="88">
        <f t="shared" si="20"/>
        <v>15000</v>
      </c>
      <c r="AX66" s="87">
        <f>AX67+AX68+AX69</f>
        <v>300</v>
      </c>
      <c r="AY66" s="87">
        <f t="shared" si="20"/>
        <v>0</v>
      </c>
      <c r="AZ66" s="87">
        <f t="shared" si="20"/>
        <v>0</v>
      </c>
      <c r="BA66" s="88">
        <f t="shared" si="20"/>
        <v>0</v>
      </c>
      <c r="BB66" s="88">
        <f t="shared" si="20"/>
        <v>0</v>
      </c>
      <c r="BC66" s="88">
        <f t="shared" si="20"/>
        <v>0</v>
      </c>
      <c r="BD66" s="87">
        <f>BD67+BD68+BD69</f>
        <v>300</v>
      </c>
      <c r="BE66" s="87">
        <f t="shared" si="20"/>
        <v>0</v>
      </c>
      <c r="BF66" s="87">
        <f t="shared" si="20"/>
        <v>0</v>
      </c>
      <c r="BG66" s="88">
        <f t="shared" si="20"/>
        <v>0</v>
      </c>
      <c r="BH66" s="88">
        <f t="shared" si="20"/>
        <v>0</v>
      </c>
      <c r="BI66" s="88">
        <f t="shared" si="20"/>
        <v>0</v>
      </c>
      <c r="BJ66" s="93">
        <f t="shared" si="3"/>
        <v>33448</v>
      </c>
      <c r="BK66" s="93">
        <f t="shared" si="1"/>
        <v>28208</v>
      </c>
      <c r="BL66" s="93">
        <f t="shared" si="4"/>
        <v>20534</v>
      </c>
      <c r="BM66" s="94">
        <f t="shared" si="13"/>
        <v>13716</v>
      </c>
      <c r="BN66" s="94">
        <f t="shared" si="13"/>
        <v>15000</v>
      </c>
      <c r="BO66" s="94">
        <f t="shared" si="13"/>
        <v>15500</v>
      </c>
      <c r="BP66" s="82" t="e">
        <f>BP67+BP68+BP69</f>
        <v>#REF!</v>
      </c>
      <c r="BQ66" s="82" t="e">
        <f>BQ67+BQ68+BQ69</f>
        <v>#REF!</v>
      </c>
      <c r="BR66" s="82" t="e">
        <f>BR67+BR68+BR69</f>
        <v>#REF!</v>
      </c>
    </row>
    <row r="67" spans="1:70" ht="30" x14ac:dyDescent="0.25">
      <c r="A67" s="45" t="s">
        <v>38</v>
      </c>
      <c r="B67" s="99">
        <v>0</v>
      </c>
      <c r="C67" s="99">
        <v>0</v>
      </c>
      <c r="D67" s="99"/>
      <c r="E67" s="100">
        <v>0</v>
      </c>
      <c r="F67" s="100"/>
      <c r="G67" s="89"/>
      <c r="H67" s="90"/>
      <c r="I67" s="90">
        <v>0</v>
      </c>
      <c r="J67" s="90"/>
      <c r="K67" s="89"/>
      <c r="L67" s="89"/>
      <c r="M67" s="89"/>
      <c r="N67" s="90"/>
      <c r="O67" s="90">
        <v>0</v>
      </c>
      <c r="P67" s="90"/>
      <c r="Q67" s="89"/>
      <c r="R67" s="89"/>
      <c r="S67" s="89"/>
      <c r="T67" s="90">
        <v>0</v>
      </c>
      <c r="U67" s="90">
        <v>0</v>
      </c>
      <c r="V67" s="90"/>
      <c r="W67" s="89"/>
      <c r="X67" s="89"/>
      <c r="Y67" s="89"/>
      <c r="Z67" s="90"/>
      <c r="AA67" s="90">
        <v>0</v>
      </c>
      <c r="AB67" s="90"/>
      <c r="AC67" s="89"/>
      <c r="AD67" s="89"/>
      <c r="AE67" s="89"/>
      <c r="AF67" s="90">
        <v>0</v>
      </c>
      <c r="AG67" s="90">
        <v>0</v>
      </c>
      <c r="AH67" s="90"/>
      <c r="AI67" s="89"/>
      <c r="AJ67" s="89"/>
      <c r="AK67" s="89"/>
      <c r="AL67" s="90"/>
      <c r="AM67" s="90">
        <v>0</v>
      </c>
      <c r="AN67" s="90"/>
      <c r="AO67" s="89"/>
      <c r="AP67" s="89"/>
      <c r="AQ67" s="89"/>
      <c r="AR67" s="90">
        <v>16673</v>
      </c>
      <c r="AS67" s="90">
        <v>14938</v>
      </c>
      <c r="AT67" s="90">
        <v>14159</v>
      </c>
      <c r="AU67" s="89">
        <v>13716</v>
      </c>
      <c r="AV67" s="89">
        <v>14500</v>
      </c>
      <c r="AW67" s="89">
        <v>15000</v>
      </c>
      <c r="AX67" s="90"/>
      <c r="AY67" s="90">
        <v>0</v>
      </c>
      <c r="AZ67" s="90"/>
      <c r="BA67" s="89"/>
      <c r="BB67" s="89"/>
      <c r="BC67" s="89"/>
      <c r="BD67" s="90"/>
      <c r="BE67" s="90">
        <v>0</v>
      </c>
      <c r="BF67" s="90"/>
      <c r="BG67" s="89"/>
      <c r="BH67" s="89"/>
      <c r="BI67" s="89"/>
      <c r="BJ67" s="93">
        <f t="shared" si="3"/>
        <v>16673</v>
      </c>
      <c r="BK67" s="93">
        <f t="shared" si="1"/>
        <v>14938</v>
      </c>
      <c r="BL67" s="93">
        <f t="shared" si="4"/>
        <v>14159</v>
      </c>
      <c r="BM67" s="94">
        <f t="shared" si="13"/>
        <v>13716</v>
      </c>
      <c r="BN67" s="94">
        <f t="shared" si="13"/>
        <v>14500</v>
      </c>
      <c r="BO67" s="94">
        <f t="shared" si="13"/>
        <v>15000</v>
      </c>
      <c r="BP67" s="95" t="e">
        <f>#REF!</f>
        <v>#REF!</v>
      </c>
      <c r="BQ67" s="95" t="e">
        <f>#REF!</f>
        <v>#REF!</v>
      </c>
      <c r="BR67" s="95" t="e">
        <f>#REF!</f>
        <v>#REF!</v>
      </c>
    </row>
    <row r="68" spans="1:70" ht="30" x14ac:dyDescent="0.25">
      <c r="A68" s="45" t="s">
        <v>39</v>
      </c>
      <c r="B68" s="99">
        <v>0</v>
      </c>
      <c r="C68" s="99">
        <v>0</v>
      </c>
      <c r="D68" s="99"/>
      <c r="E68" s="100"/>
      <c r="F68" s="100"/>
      <c r="G68" s="89"/>
      <c r="H68" s="90">
        <v>13574</v>
      </c>
      <c r="I68" s="90">
        <v>13270</v>
      </c>
      <c r="J68" s="90">
        <v>6375</v>
      </c>
      <c r="K68" s="89"/>
      <c r="L68" s="89">
        <v>500</v>
      </c>
      <c r="M68" s="89">
        <v>500</v>
      </c>
      <c r="N68" s="90"/>
      <c r="O68" s="90">
        <v>0</v>
      </c>
      <c r="P68" s="90"/>
      <c r="Q68" s="89"/>
      <c r="R68" s="89"/>
      <c r="S68" s="89"/>
      <c r="T68" s="90">
        <v>0</v>
      </c>
      <c r="U68" s="90">
        <v>0</v>
      </c>
      <c r="V68" s="90"/>
      <c r="W68" s="89"/>
      <c r="X68" s="89"/>
      <c r="Y68" s="89"/>
      <c r="Z68" s="90"/>
      <c r="AA68" s="90">
        <v>0</v>
      </c>
      <c r="AB68" s="90"/>
      <c r="AC68" s="89"/>
      <c r="AD68" s="89"/>
      <c r="AE68" s="89"/>
      <c r="AF68" s="90">
        <v>0</v>
      </c>
      <c r="AG68" s="90">
        <v>0</v>
      </c>
      <c r="AH68" s="90"/>
      <c r="AI68" s="89"/>
      <c r="AJ68" s="89"/>
      <c r="AK68" s="89"/>
      <c r="AL68" s="90"/>
      <c r="AM68" s="90">
        <v>0</v>
      </c>
      <c r="AN68" s="90"/>
      <c r="AO68" s="89"/>
      <c r="AP68" s="89"/>
      <c r="AQ68" s="89"/>
      <c r="AR68" s="90">
        <v>0</v>
      </c>
      <c r="AS68" s="90">
        <v>0</v>
      </c>
      <c r="AT68" s="90"/>
      <c r="AU68" s="89"/>
      <c r="AV68" s="89"/>
      <c r="AW68" s="89"/>
      <c r="AX68" s="90"/>
      <c r="AY68" s="90">
        <v>0</v>
      </c>
      <c r="AZ68" s="90"/>
      <c r="BA68" s="89"/>
      <c r="BB68" s="89"/>
      <c r="BC68" s="89"/>
      <c r="BD68" s="90"/>
      <c r="BE68" s="90">
        <v>0</v>
      </c>
      <c r="BF68" s="90"/>
      <c r="BG68" s="89"/>
      <c r="BH68" s="89"/>
      <c r="BI68" s="89"/>
      <c r="BJ68" s="93">
        <f t="shared" si="3"/>
        <v>13574</v>
      </c>
      <c r="BK68" s="93">
        <f t="shared" si="1"/>
        <v>13270</v>
      </c>
      <c r="BL68" s="93">
        <f t="shared" si="4"/>
        <v>6375</v>
      </c>
      <c r="BM68" s="94">
        <f t="shared" si="13"/>
        <v>0</v>
      </c>
      <c r="BN68" s="94">
        <f t="shared" si="13"/>
        <v>500</v>
      </c>
      <c r="BO68" s="94">
        <f t="shared" si="13"/>
        <v>500</v>
      </c>
      <c r="BP68" s="95" t="e">
        <f>#REF!</f>
        <v>#REF!</v>
      </c>
      <c r="BQ68" s="95" t="e">
        <f>#REF!</f>
        <v>#REF!</v>
      </c>
      <c r="BR68" s="95" t="e">
        <f>#REF!</f>
        <v>#REF!</v>
      </c>
    </row>
    <row r="69" spans="1:70" ht="22.5" customHeight="1" x14ac:dyDescent="0.25">
      <c r="A69" s="45" t="s">
        <v>33</v>
      </c>
      <c r="B69" s="99">
        <v>10</v>
      </c>
      <c r="C69" s="99">
        <v>0</v>
      </c>
      <c r="D69" s="99"/>
      <c r="E69" s="100"/>
      <c r="F69" s="100"/>
      <c r="G69" s="89"/>
      <c r="H69" s="90">
        <v>200</v>
      </c>
      <c r="I69" s="90">
        <v>0</v>
      </c>
      <c r="J69" s="90"/>
      <c r="K69" s="89"/>
      <c r="L69" s="89"/>
      <c r="M69" s="89"/>
      <c r="N69" s="90">
        <v>200</v>
      </c>
      <c r="O69" s="90">
        <v>0</v>
      </c>
      <c r="P69" s="90"/>
      <c r="Q69" s="89"/>
      <c r="R69" s="89"/>
      <c r="S69" s="89"/>
      <c r="T69" s="90">
        <v>668</v>
      </c>
      <c r="U69" s="90">
        <v>0</v>
      </c>
      <c r="V69" s="90"/>
      <c r="W69" s="89"/>
      <c r="X69" s="89"/>
      <c r="Y69" s="89"/>
      <c r="Z69" s="90">
        <v>400</v>
      </c>
      <c r="AA69" s="90">
        <v>0</v>
      </c>
      <c r="AB69" s="90"/>
      <c r="AC69" s="89"/>
      <c r="AD69" s="89"/>
      <c r="AE69" s="89"/>
      <c r="AF69" s="90">
        <v>200</v>
      </c>
      <c r="AG69" s="90">
        <v>0</v>
      </c>
      <c r="AH69" s="90"/>
      <c r="AI69" s="89"/>
      <c r="AJ69" s="89"/>
      <c r="AK69" s="89"/>
      <c r="AL69" s="90">
        <v>250</v>
      </c>
      <c r="AM69" s="90">
        <v>0</v>
      </c>
      <c r="AN69" s="90"/>
      <c r="AO69" s="89"/>
      <c r="AP69" s="89"/>
      <c r="AQ69" s="89"/>
      <c r="AR69" s="90">
        <v>673</v>
      </c>
      <c r="AS69" s="90">
        <v>0</v>
      </c>
      <c r="AT69" s="90"/>
      <c r="AU69" s="89"/>
      <c r="AV69" s="89"/>
      <c r="AW69" s="89"/>
      <c r="AX69" s="90">
        <v>300</v>
      </c>
      <c r="AY69" s="90">
        <v>0</v>
      </c>
      <c r="AZ69" s="90"/>
      <c r="BA69" s="89"/>
      <c r="BB69" s="89"/>
      <c r="BC69" s="89"/>
      <c r="BD69" s="90">
        <v>300</v>
      </c>
      <c r="BE69" s="90">
        <v>0</v>
      </c>
      <c r="BF69" s="90"/>
      <c r="BG69" s="89"/>
      <c r="BH69" s="89"/>
      <c r="BI69" s="89"/>
      <c r="BJ69" s="93">
        <f t="shared" si="3"/>
        <v>3201</v>
      </c>
      <c r="BK69" s="93">
        <f t="shared" si="1"/>
        <v>0</v>
      </c>
      <c r="BL69" s="93">
        <f t="shared" si="4"/>
        <v>0</v>
      </c>
      <c r="BM69" s="94">
        <f t="shared" si="13"/>
        <v>0</v>
      </c>
      <c r="BN69" s="94">
        <f t="shared" si="13"/>
        <v>0</v>
      </c>
      <c r="BO69" s="94">
        <f t="shared" si="13"/>
        <v>0</v>
      </c>
      <c r="BP69" s="95" t="e">
        <f>#REF!</f>
        <v>#REF!</v>
      </c>
      <c r="BQ69" s="95" t="e">
        <f>#REF!</f>
        <v>#REF!</v>
      </c>
      <c r="BR69" s="95" t="e">
        <f>#REF!</f>
        <v>#REF!</v>
      </c>
    </row>
    <row r="70" spans="1:70" s="2" customFormat="1" ht="17.25" customHeight="1" x14ac:dyDescent="0.2">
      <c r="A70" s="96" t="s">
        <v>48</v>
      </c>
      <c r="B70" s="87">
        <v>137</v>
      </c>
      <c r="C70" s="87">
        <v>170</v>
      </c>
      <c r="D70" s="87">
        <v>170</v>
      </c>
      <c r="E70" s="88">
        <v>190</v>
      </c>
      <c r="F70" s="88">
        <v>193</v>
      </c>
      <c r="G70" s="94">
        <v>197</v>
      </c>
      <c r="H70" s="97">
        <v>231</v>
      </c>
      <c r="I70" s="97">
        <v>264</v>
      </c>
      <c r="J70" s="97">
        <v>264</v>
      </c>
      <c r="K70" s="94">
        <v>280</v>
      </c>
      <c r="L70" s="94">
        <v>283</v>
      </c>
      <c r="M70" s="94">
        <v>289</v>
      </c>
      <c r="N70" s="97">
        <v>143</v>
      </c>
      <c r="O70" s="97">
        <v>176</v>
      </c>
      <c r="P70" s="97">
        <v>176</v>
      </c>
      <c r="Q70" s="94">
        <v>210</v>
      </c>
      <c r="R70" s="94">
        <v>213</v>
      </c>
      <c r="S70" s="94">
        <v>216</v>
      </c>
      <c r="T70" s="97">
        <v>285</v>
      </c>
      <c r="U70" s="97">
        <v>318</v>
      </c>
      <c r="V70" s="97">
        <v>318</v>
      </c>
      <c r="W70" s="94">
        <v>340</v>
      </c>
      <c r="X70" s="94">
        <v>343</v>
      </c>
      <c r="Y70" s="94">
        <v>347</v>
      </c>
      <c r="Z70" s="97">
        <v>270</v>
      </c>
      <c r="AA70" s="97">
        <v>303</v>
      </c>
      <c r="AB70" s="97">
        <v>303</v>
      </c>
      <c r="AC70" s="94">
        <v>340</v>
      </c>
      <c r="AD70" s="94">
        <v>344</v>
      </c>
      <c r="AE70" s="94">
        <v>349</v>
      </c>
      <c r="AF70" s="97">
        <v>119</v>
      </c>
      <c r="AG70" s="97">
        <v>152</v>
      </c>
      <c r="AH70" s="97">
        <v>152</v>
      </c>
      <c r="AI70" s="94">
        <v>180</v>
      </c>
      <c r="AJ70" s="94">
        <v>184</v>
      </c>
      <c r="AK70" s="94">
        <v>189</v>
      </c>
      <c r="AL70" s="97">
        <v>220</v>
      </c>
      <c r="AM70" s="97">
        <v>253</v>
      </c>
      <c r="AN70" s="97">
        <v>253</v>
      </c>
      <c r="AO70" s="94">
        <v>280</v>
      </c>
      <c r="AP70" s="94">
        <v>284</v>
      </c>
      <c r="AQ70" s="94">
        <v>289</v>
      </c>
      <c r="AR70" s="97">
        <v>408</v>
      </c>
      <c r="AS70" s="97">
        <v>441</v>
      </c>
      <c r="AT70" s="97">
        <v>440</v>
      </c>
      <c r="AU70" s="94">
        <v>470</v>
      </c>
      <c r="AV70" s="94">
        <v>473</v>
      </c>
      <c r="AW70" s="94">
        <v>477</v>
      </c>
      <c r="AX70" s="97">
        <v>148</v>
      </c>
      <c r="AY70" s="97">
        <v>181</v>
      </c>
      <c r="AZ70" s="97">
        <v>180</v>
      </c>
      <c r="BA70" s="94">
        <v>210</v>
      </c>
      <c r="BB70" s="94">
        <v>213</v>
      </c>
      <c r="BC70" s="94">
        <v>219</v>
      </c>
      <c r="BD70" s="97">
        <v>161</v>
      </c>
      <c r="BE70" s="97">
        <v>194</v>
      </c>
      <c r="BF70" s="97">
        <v>194</v>
      </c>
      <c r="BG70" s="94">
        <v>212</v>
      </c>
      <c r="BH70" s="94">
        <v>215</v>
      </c>
      <c r="BI70" s="94">
        <v>218</v>
      </c>
      <c r="BJ70" s="93">
        <f t="shared" si="3"/>
        <v>2122</v>
      </c>
      <c r="BK70" s="93">
        <f t="shared" si="1"/>
        <v>2452</v>
      </c>
      <c r="BL70" s="93">
        <f t="shared" si="4"/>
        <v>2450</v>
      </c>
      <c r="BM70" s="94">
        <f t="shared" si="13"/>
        <v>2712</v>
      </c>
      <c r="BN70" s="94">
        <f t="shared" si="13"/>
        <v>2745</v>
      </c>
      <c r="BO70" s="94">
        <f t="shared" si="13"/>
        <v>2790</v>
      </c>
      <c r="BP70" s="82" t="e">
        <f>#REF!</f>
        <v>#REF!</v>
      </c>
      <c r="BQ70" s="82" t="e">
        <f>#REF!</f>
        <v>#REF!</v>
      </c>
      <c r="BR70" s="82" t="e">
        <f>#REF!</f>
        <v>#REF!</v>
      </c>
    </row>
    <row r="71" spans="1:70" s="2" customFormat="1" ht="14.25" x14ac:dyDescent="0.2">
      <c r="A71" s="96" t="s">
        <v>49</v>
      </c>
      <c r="B71" s="87">
        <v>886.5</v>
      </c>
      <c r="C71" s="87">
        <v>1108</v>
      </c>
      <c r="D71" s="87">
        <v>111</v>
      </c>
      <c r="E71" s="88">
        <v>76</v>
      </c>
      <c r="F71" s="88">
        <v>76.3</v>
      </c>
      <c r="G71" s="94">
        <v>77</v>
      </c>
      <c r="H71" s="97">
        <v>18.899999999999999</v>
      </c>
      <c r="I71" s="97">
        <v>25.3</v>
      </c>
      <c r="J71" s="97">
        <v>20.3</v>
      </c>
      <c r="K71" s="94">
        <v>40</v>
      </c>
      <c r="L71" s="94">
        <v>40.1</v>
      </c>
      <c r="M71" s="94">
        <v>40.200000000000003</v>
      </c>
      <c r="N71" s="97">
        <v>28.5</v>
      </c>
      <c r="O71" s="97">
        <v>38.1</v>
      </c>
      <c r="P71" s="97">
        <v>28.1</v>
      </c>
      <c r="Q71" s="94">
        <v>54.5</v>
      </c>
      <c r="R71" s="94">
        <v>54.6</v>
      </c>
      <c r="S71" s="94">
        <v>54.7</v>
      </c>
      <c r="T71" s="97">
        <v>32.5</v>
      </c>
      <c r="U71" s="97">
        <v>43.5</v>
      </c>
      <c r="V71" s="97">
        <v>33.5</v>
      </c>
      <c r="W71" s="94">
        <v>62</v>
      </c>
      <c r="X71" s="94">
        <v>62.1</v>
      </c>
      <c r="Y71" s="94">
        <v>62.3</v>
      </c>
      <c r="Z71" s="97">
        <v>10.8</v>
      </c>
      <c r="AA71" s="97">
        <v>14.5</v>
      </c>
      <c r="AB71" s="97">
        <v>14.5</v>
      </c>
      <c r="AC71" s="94">
        <v>26</v>
      </c>
      <c r="AD71" s="94">
        <v>26</v>
      </c>
      <c r="AE71" s="94">
        <v>26.2</v>
      </c>
      <c r="AF71" s="97">
        <v>12.7</v>
      </c>
      <c r="AG71" s="97">
        <v>17</v>
      </c>
      <c r="AH71" s="97">
        <v>17</v>
      </c>
      <c r="AI71" s="94">
        <v>28</v>
      </c>
      <c r="AJ71" s="94">
        <v>28</v>
      </c>
      <c r="AK71" s="94">
        <v>28.2</v>
      </c>
      <c r="AL71" s="97">
        <v>8.4</v>
      </c>
      <c r="AM71" s="97">
        <v>11.2</v>
      </c>
      <c r="AN71" s="97">
        <v>11.2</v>
      </c>
      <c r="AO71" s="94">
        <v>21</v>
      </c>
      <c r="AP71" s="94">
        <v>21</v>
      </c>
      <c r="AQ71" s="94">
        <v>21.1</v>
      </c>
      <c r="AR71" s="97">
        <v>19.399999999999999</v>
      </c>
      <c r="AS71" s="97">
        <v>25.9</v>
      </c>
      <c r="AT71" s="97">
        <v>20.9</v>
      </c>
      <c r="AU71" s="94">
        <v>37</v>
      </c>
      <c r="AV71" s="94">
        <v>37.1</v>
      </c>
      <c r="AW71" s="94">
        <v>37.299999999999997</v>
      </c>
      <c r="AX71" s="97">
        <v>6.4</v>
      </c>
      <c r="AY71" s="97">
        <v>8.6</v>
      </c>
      <c r="AZ71" s="97">
        <v>8.6</v>
      </c>
      <c r="BA71" s="94">
        <v>18.100000000000001</v>
      </c>
      <c r="BB71" s="94">
        <v>18.2</v>
      </c>
      <c r="BC71" s="94">
        <v>18.3</v>
      </c>
      <c r="BD71" s="97">
        <v>7.5</v>
      </c>
      <c r="BE71" s="97">
        <v>9.9</v>
      </c>
      <c r="BF71" s="97">
        <v>9.9</v>
      </c>
      <c r="BG71" s="94">
        <v>19.5</v>
      </c>
      <c r="BH71" s="94">
        <v>19.600000000000001</v>
      </c>
      <c r="BI71" s="94">
        <v>19.7</v>
      </c>
      <c r="BJ71" s="93">
        <f t="shared" si="3"/>
        <v>1031.5999999999999</v>
      </c>
      <c r="BK71" s="93">
        <f>C71+I71+O71+U71+AA71+AG71+AM71+AS71+AY71+BE71</f>
        <v>1302</v>
      </c>
      <c r="BL71" s="93">
        <f t="shared" si="4"/>
        <v>275</v>
      </c>
      <c r="BM71" s="94">
        <f t="shared" si="13"/>
        <v>382.1</v>
      </c>
      <c r="BN71" s="94">
        <f t="shared" si="13"/>
        <v>383.00000000000006</v>
      </c>
      <c r="BO71" s="94">
        <f t="shared" si="13"/>
        <v>385</v>
      </c>
      <c r="BP71" s="82" t="e">
        <f>#REF!</f>
        <v>#REF!</v>
      </c>
      <c r="BQ71" s="82" t="e">
        <f>#REF!</f>
        <v>#REF!</v>
      </c>
      <c r="BR71" s="82" t="e">
        <f>#REF!</f>
        <v>#REF!</v>
      </c>
    </row>
    <row r="72" spans="1:70" ht="15" x14ac:dyDescent="0.25">
      <c r="A72" s="49"/>
      <c r="B72" s="99"/>
      <c r="C72" s="99"/>
      <c r="D72" s="99"/>
      <c r="E72" s="100"/>
      <c r="F72" s="100"/>
      <c r="G72" s="89"/>
      <c r="H72" s="90"/>
      <c r="I72" s="90"/>
      <c r="J72" s="90"/>
      <c r="K72" s="89"/>
      <c r="L72" s="89"/>
      <c r="M72" s="89"/>
      <c r="N72" s="90"/>
      <c r="O72" s="90"/>
      <c r="P72" s="90"/>
      <c r="Q72" s="89"/>
      <c r="R72" s="89"/>
      <c r="S72" s="89"/>
      <c r="T72" s="90"/>
      <c r="U72" s="90"/>
      <c r="V72" s="90"/>
      <c r="W72" s="89"/>
      <c r="X72" s="89"/>
      <c r="Y72" s="89"/>
      <c r="Z72" s="90"/>
      <c r="AA72" s="90"/>
      <c r="AB72" s="90"/>
      <c r="AC72" s="89"/>
      <c r="AD72" s="89"/>
      <c r="AE72" s="89"/>
      <c r="AF72" s="90"/>
      <c r="AG72" s="90"/>
      <c r="AH72" s="90"/>
      <c r="AI72" s="89"/>
      <c r="AJ72" s="89"/>
      <c r="AK72" s="89"/>
      <c r="AL72" s="90"/>
      <c r="AM72" s="90"/>
      <c r="AN72" s="90"/>
      <c r="AO72" s="89"/>
      <c r="AP72" s="89"/>
      <c r="AQ72" s="89"/>
      <c r="AR72" s="90"/>
      <c r="AS72" s="90"/>
      <c r="AT72" s="90"/>
      <c r="AU72" s="89"/>
      <c r="AV72" s="89"/>
      <c r="AW72" s="89"/>
      <c r="AX72" s="90"/>
      <c r="AY72" s="90"/>
      <c r="AZ72" s="90"/>
      <c r="BA72" s="89"/>
      <c r="BB72" s="89"/>
      <c r="BC72" s="89"/>
      <c r="BD72" s="90"/>
      <c r="BE72" s="90"/>
      <c r="BF72" s="90"/>
      <c r="BG72" s="89"/>
      <c r="BH72" s="89"/>
      <c r="BI72" s="89"/>
      <c r="BJ72" s="93"/>
      <c r="BK72" s="93"/>
      <c r="BL72" s="93"/>
      <c r="BM72" s="94"/>
      <c r="BN72" s="131"/>
      <c r="BO72" s="131"/>
      <c r="BP72" s="95"/>
      <c r="BQ72" s="95"/>
      <c r="BR72" s="95"/>
    </row>
  </sheetData>
  <sheetProtection selectLockedCells="1" selectUnlockedCells="1"/>
  <mergeCells count="15">
    <mergeCell ref="AR3:AW4"/>
    <mergeCell ref="AX3:BC4"/>
    <mergeCell ref="BD3:BI4"/>
    <mergeCell ref="BJ3:BO4"/>
    <mergeCell ref="BP3:BR4"/>
    <mergeCell ref="A1:BO1"/>
    <mergeCell ref="A2:BO2"/>
    <mergeCell ref="A3:A5"/>
    <mergeCell ref="B3:G4"/>
    <mergeCell ref="H3:M4"/>
    <mergeCell ref="N3:S4"/>
    <mergeCell ref="T3:Y4"/>
    <mergeCell ref="Z3:AE4"/>
    <mergeCell ref="AF3:AK4"/>
    <mergeCell ref="AL3:AQ4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6" sqref="H6"/>
    </sheetView>
  </sheetViews>
  <sheetFormatPr defaultRowHeight="12.75" x14ac:dyDescent="0.2"/>
  <cols>
    <col min="1" max="1" width="44.5703125" customWidth="1"/>
  </cols>
  <sheetData>
    <row r="1" spans="1:16" ht="15.75" x14ac:dyDescent="0.25">
      <c r="A1" s="297" t="s">
        <v>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3"/>
      <c r="N1" s="3"/>
      <c r="O1" s="3"/>
      <c r="P1" s="3"/>
    </row>
    <row r="2" spans="1:16" ht="18.75" customHeight="1" x14ac:dyDescent="0.2">
      <c r="A2" s="298" t="s">
        <v>55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3"/>
      <c r="N2" s="3"/>
      <c r="O2" s="3"/>
      <c r="P2" s="3"/>
    </row>
    <row r="3" spans="1:16" x14ac:dyDescent="0.2">
      <c r="A3" s="132" t="s">
        <v>56</v>
      </c>
      <c r="B3" s="133">
        <f>B18/((B8-B11)*48%)/12/1000</f>
        <v>10.907302348552786</v>
      </c>
      <c r="C3" s="133">
        <f>C18/((C8-C11)*45%)/12/1000</f>
        <v>7.9154375614552617</v>
      </c>
      <c r="D3" s="133">
        <f t="shared" ref="D3:K3" si="0">D18/((D8-D11)*58%)/12/1000</f>
        <v>5.0360927894163261</v>
      </c>
      <c r="E3" s="133">
        <f t="shared" si="0"/>
        <v>5.3590744795926444</v>
      </c>
      <c r="F3" s="133">
        <f t="shared" si="0"/>
        <v>7.6193861831970615</v>
      </c>
      <c r="G3" s="133">
        <f t="shared" si="0"/>
        <v>10.498870589580831</v>
      </c>
      <c r="H3" s="133">
        <f t="shared" si="0"/>
        <v>16.012047452209721</v>
      </c>
      <c r="I3" s="133">
        <f t="shared" si="0"/>
        <v>7.0227081581160649</v>
      </c>
      <c r="J3" s="133">
        <f>J18/((J8-J11)*75%)/12/1000</f>
        <v>11.894484412470025</v>
      </c>
      <c r="K3" s="133">
        <f t="shared" si="0"/>
        <v>6.8166325835037505</v>
      </c>
      <c r="L3" s="133">
        <f>L18/((L8-L11)*55%)/12/1000</f>
        <v>8.926147704590818</v>
      </c>
      <c r="M3" s="3"/>
      <c r="N3" s="3"/>
      <c r="O3" s="3"/>
      <c r="P3" s="3"/>
    </row>
    <row r="4" spans="1:16" ht="12.75" customHeight="1" x14ac:dyDescent="0.2">
      <c r="A4" s="305" t="s">
        <v>11</v>
      </c>
      <c r="B4" s="301" t="s">
        <v>0</v>
      </c>
      <c r="C4" s="301" t="s">
        <v>1</v>
      </c>
      <c r="D4" s="301" t="s">
        <v>2</v>
      </c>
      <c r="E4" s="301" t="s">
        <v>3</v>
      </c>
      <c r="F4" s="301" t="s">
        <v>4</v>
      </c>
      <c r="G4" s="301" t="s">
        <v>5</v>
      </c>
      <c r="H4" s="301" t="s">
        <v>6</v>
      </c>
      <c r="I4" s="301" t="s">
        <v>14</v>
      </c>
      <c r="J4" s="301" t="s">
        <v>7</v>
      </c>
      <c r="K4" s="302" t="s">
        <v>8</v>
      </c>
      <c r="L4" s="293" t="s">
        <v>52</v>
      </c>
      <c r="M4" s="3"/>
      <c r="N4" s="3"/>
      <c r="O4" s="3"/>
      <c r="P4" s="3"/>
    </row>
    <row r="5" spans="1:16" x14ac:dyDescent="0.2">
      <c r="A5" s="305"/>
      <c r="B5" s="301"/>
      <c r="C5" s="301"/>
      <c r="D5" s="301"/>
      <c r="E5" s="301"/>
      <c r="F5" s="301"/>
      <c r="G5" s="301"/>
      <c r="H5" s="301"/>
      <c r="I5" s="301"/>
      <c r="J5" s="301"/>
      <c r="K5" s="302"/>
      <c r="L5" s="293"/>
      <c r="M5" s="3"/>
      <c r="N5" s="3"/>
      <c r="O5" s="3"/>
      <c r="P5" s="3"/>
    </row>
    <row r="6" spans="1:16" ht="30" x14ac:dyDescent="0.25">
      <c r="A6" s="134" t="s">
        <v>57</v>
      </c>
      <c r="B6" s="135">
        <v>49.4</v>
      </c>
      <c r="C6" s="135">
        <v>10.199999999999999</v>
      </c>
      <c r="D6" s="135">
        <v>8.3000000000000007</v>
      </c>
      <c r="E6" s="135">
        <v>8.4</v>
      </c>
      <c r="F6" s="135">
        <v>7.6</v>
      </c>
      <c r="G6" s="135">
        <v>4.5999999999999996</v>
      </c>
      <c r="H6" s="135">
        <v>4</v>
      </c>
      <c r="I6" s="135">
        <v>6</v>
      </c>
      <c r="J6" s="135">
        <v>2.1</v>
      </c>
      <c r="K6" s="135">
        <v>2.2000000000000002</v>
      </c>
      <c r="L6" s="136">
        <f>SUM(B6:K6)</f>
        <v>102.79999999999998</v>
      </c>
      <c r="M6" s="3"/>
      <c r="N6" s="3"/>
      <c r="O6" s="3"/>
      <c r="P6" s="3"/>
    </row>
    <row r="7" spans="1:16" ht="30" x14ac:dyDescent="0.25">
      <c r="A7" s="137" t="s">
        <v>58</v>
      </c>
      <c r="B7" s="138">
        <v>6.9</v>
      </c>
      <c r="C7" s="138">
        <v>6.4</v>
      </c>
      <c r="D7" s="138">
        <v>5.7</v>
      </c>
      <c r="E7" s="138">
        <v>5.8</v>
      </c>
      <c r="F7" s="138">
        <v>5.7</v>
      </c>
      <c r="G7" s="138">
        <v>6.8</v>
      </c>
      <c r="H7" s="138">
        <v>6.2</v>
      </c>
      <c r="I7" s="138">
        <v>6.6</v>
      </c>
      <c r="J7" s="138">
        <v>7.5</v>
      </c>
      <c r="K7" s="138">
        <v>5.7</v>
      </c>
      <c r="L7" s="139">
        <v>6.53</v>
      </c>
      <c r="M7" s="140">
        <v>6.53</v>
      </c>
      <c r="N7" s="141"/>
      <c r="O7" s="141"/>
      <c r="P7" s="141"/>
    </row>
    <row r="8" spans="1:16" ht="30" x14ac:dyDescent="0.25">
      <c r="A8" s="137" t="s">
        <v>59</v>
      </c>
      <c r="B8" s="142">
        <v>27.047000000000001</v>
      </c>
      <c r="C8" s="135">
        <v>5.26</v>
      </c>
      <c r="D8" s="135">
        <v>4.1269999999999998</v>
      </c>
      <c r="E8" s="135">
        <v>4.4139999999999997</v>
      </c>
      <c r="F8" s="143">
        <v>3.7749999999999999</v>
      </c>
      <c r="G8" s="135">
        <v>2.4580000000000002</v>
      </c>
      <c r="H8" s="143">
        <v>1.6850000000000001</v>
      </c>
      <c r="I8" s="143">
        <v>3.55</v>
      </c>
      <c r="J8" s="143">
        <v>1.4450000000000001</v>
      </c>
      <c r="K8" s="135">
        <v>1.2889999999999999</v>
      </c>
      <c r="L8" s="139">
        <f t="shared" ref="L8:L86" si="1">SUM(B8:K8)</f>
        <v>55.050000000000004</v>
      </c>
      <c r="M8" s="144"/>
      <c r="N8" s="141"/>
      <c r="O8" s="141"/>
      <c r="P8" s="141"/>
    </row>
    <row r="9" spans="1:16" ht="15" x14ac:dyDescent="0.25">
      <c r="A9" s="137" t="s">
        <v>60</v>
      </c>
      <c r="B9" s="143">
        <v>24.544</v>
      </c>
      <c r="C9" s="143">
        <v>3.8109999999999999</v>
      </c>
      <c r="D9" s="143">
        <v>2.2949999999999999</v>
      </c>
      <c r="E9" s="143">
        <v>2.746</v>
      </c>
      <c r="F9" s="143">
        <v>2.5830000000000002</v>
      </c>
      <c r="G9" s="143">
        <v>1.8759999999999999</v>
      </c>
      <c r="H9" s="143">
        <v>1.33</v>
      </c>
      <c r="I9" s="143">
        <v>2.7040000000000002</v>
      </c>
      <c r="J9" s="143">
        <v>1.321</v>
      </c>
      <c r="K9" s="143">
        <v>1.1399999999999999</v>
      </c>
      <c r="L9" s="139">
        <f>SUM(B9:K9)</f>
        <v>44.349999999999994</v>
      </c>
      <c r="M9" s="144"/>
      <c r="N9" s="141"/>
      <c r="O9" s="141"/>
      <c r="P9" s="141"/>
    </row>
    <row r="10" spans="1:16" ht="30" x14ac:dyDescent="0.25">
      <c r="A10" s="145" t="s">
        <v>61</v>
      </c>
      <c r="B10" s="138">
        <v>15.2</v>
      </c>
      <c r="C10" s="138">
        <v>10.3</v>
      </c>
      <c r="D10" s="138">
        <v>10.5</v>
      </c>
      <c r="E10" s="138">
        <v>10.199999999999999</v>
      </c>
      <c r="F10" s="138">
        <v>10.199999999999999</v>
      </c>
      <c r="G10" s="138">
        <v>11.9</v>
      </c>
      <c r="H10" s="138">
        <v>12.8</v>
      </c>
      <c r="I10" s="138">
        <v>10.9</v>
      </c>
      <c r="J10" s="138">
        <v>12.6</v>
      </c>
      <c r="K10" s="138">
        <v>10</v>
      </c>
      <c r="L10" s="139">
        <v>11.46</v>
      </c>
      <c r="M10" s="140">
        <v>11.46</v>
      </c>
      <c r="N10" s="141"/>
      <c r="O10" s="141"/>
      <c r="P10" s="141"/>
    </row>
    <row r="11" spans="1:16" ht="30" x14ac:dyDescent="0.25">
      <c r="A11" s="145" t="s">
        <v>62</v>
      </c>
      <c r="B11" s="135">
        <v>1.4</v>
      </c>
      <c r="C11" s="135">
        <v>3</v>
      </c>
      <c r="D11" s="135">
        <v>1.1000000000000001</v>
      </c>
      <c r="E11" s="135">
        <v>1.8</v>
      </c>
      <c r="F11" s="135">
        <v>1.35</v>
      </c>
      <c r="G11" s="135">
        <v>0.85</v>
      </c>
      <c r="H11" s="135">
        <v>0.75</v>
      </c>
      <c r="I11" s="135">
        <v>1.5</v>
      </c>
      <c r="J11" s="135">
        <v>0.75</v>
      </c>
      <c r="K11" s="135">
        <v>0.8</v>
      </c>
      <c r="L11" s="139">
        <f t="shared" si="1"/>
        <v>13.3</v>
      </c>
      <c r="M11" s="146"/>
      <c r="N11" s="146"/>
      <c r="O11" s="146"/>
      <c r="P11" s="146"/>
    </row>
    <row r="12" spans="1:16" ht="30" x14ac:dyDescent="0.25">
      <c r="A12" s="147" t="s">
        <v>22</v>
      </c>
      <c r="B12" s="138">
        <f>B42/B11/12/1000</f>
        <v>10.741071428571429</v>
      </c>
      <c r="C12" s="138">
        <f t="shared" ref="C12:L12" si="2">C42/C11/12/1000</f>
        <v>11.722777777777779</v>
      </c>
      <c r="D12" s="138">
        <f t="shared" si="2"/>
        <v>11.380303030303031</v>
      </c>
      <c r="E12" s="138">
        <f t="shared" si="2"/>
        <v>11.268981481481482</v>
      </c>
      <c r="F12" s="138">
        <f t="shared" si="2"/>
        <v>10.874074074074073</v>
      </c>
      <c r="G12" s="138">
        <f t="shared" si="2"/>
        <v>11.270588235294118</v>
      </c>
      <c r="H12" s="138">
        <f t="shared" si="2"/>
        <v>11.615555555555554</v>
      </c>
      <c r="I12" s="138">
        <f t="shared" si="2"/>
        <v>11.036666666666665</v>
      </c>
      <c r="J12" s="138">
        <f t="shared" si="2"/>
        <v>11.224444444444446</v>
      </c>
      <c r="K12" s="138">
        <f t="shared" si="2"/>
        <v>9.7666666666666657</v>
      </c>
      <c r="L12" s="36">
        <f t="shared" si="2"/>
        <v>11.185463659147871</v>
      </c>
      <c r="M12" s="141"/>
      <c r="N12" s="141"/>
      <c r="O12" s="141"/>
      <c r="P12" s="141"/>
    </row>
    <row r="13" spans="1:16" ht="30" x14ac:dyDescent="0.25">
      <c r="A13" s="148" t="s">
        <v>63</v>
      </c>
      <c r="B13" s="149">
        <v>183</v>
      </c>
      <c r="C13" s="149">
        <v>27</v>
      </c>
      <c r="D13" s="149">
        <v>19</v>
      </c>
      <c r="E13" s="149">
        <v>38</v>
      </c>
      <c r="F13" s="149">
        <v>28</v>
      </c>
      <c r="G13" s="149">
        <v>34</v>
      </c>
      <c r="H13" s="149">
        <v>23</v>
      </c>
      <c r="I13" s="149">
        <v>15</v>
      </c>
      <c r="J13" s="149">
        <v>4</v>
      </c>
      <c r="K13" s="149">
        <v>11</v>
      </c>
      <c r="L13" s="150">
        <f>B13+C13+D13+E13+F13+G13+H13+I13+J13+K13</f>
        <v>382</v>
      </c>
      <c r="M13" s="151"/>
      <c r="N13" s="141"/>
      <c r="O13" s="141"/>
      <c r="P13" s="141"/>
    </row>
    <row r="14" spans="1:16" ht="45" x14ac:dyDescent="0.25">
      <c r="A14" s="137" t="s">
        <v>64</v>
      </c>
      <c r="B14" s="138">
        <f>B13/B8/1000*100</f>
        <v>0.67659999260546455</v>
      </c>
      <c r="C14" s="138">
        <f t="shared" ref="C14:L14" si="3">C13/C8/1000*100</f>
        <v>0.51330798479087458</v>
      </c>
      <c r="D14" s="138">
        <f t="shared" si="3"/>
        <v>0.46038284468136659</v>
      </c>
      <c r="E14" s="138">
        <f t="shared" si="3"/>
        <v>0.86089714544630713</v>
      </c>
      <c r="F14" s="138">
        <f t="shared" si="3"/>
        <v>0.74172185430463589</v>
      </c>
      <c r="G14" s="138">
        <f t="shared" si="3"/>
        <v>1.3832384052074855</v>
      </c>
      <c r="H14" s="138">
        <f t="shared" si="3"/>
        <v>1.3649851632047478</v>
      </c>
      <c r="I14" s="138">
        <f t="shared" si="3"/>
        <v>0.42253521126760568</v>
      </c>
      <c r="J14" s="138">
        <f t="shared" si="3"/>
        <v>0.27681660899653976</v>
      </c>
      <c r="K14" s="138">
        <f t="shared" si="3"/>
        <v>0.85337470907680379</v>
      </c>
      <c r="L14" s="36">
        <f t="shared" si="3"/>
        <v>0.69391462306993634</v>
      </c>
      <c r="M14" s="152"/>
      <c r="N14" s="3"/>
      <c r="O14" s="3"/>
      <c r="P14" s="3"/>
    </row>
    <row r="15" spans="1:16" ht="30" x14ac:dyDescent="0.25">
      <c r="A15" s="145" t="s">
        <v>65</v>
      </c>
      <c r="B15" s="135">
        <f>M15-C15-D15-E15-F15-G15-H15-I15-J15-K15</f>
        <v>206573</v>
      </c>
      <c r="C15" s="135">
        <v>4600</v>
      </c>
      <c r="D15" s="135">
        <v>48790</v>
      </c>
      <c r="E15" s="135">
        <v>1328</v>
      </c>
      <c r="F15" s="135">
        <v>0</v>
      </c>
      <c r="G15" s="135">
        <v>150309</v>
      </c>
      <c r="H15" s="135">
        <v>79245</v>
      </c>
      <c r="I15" s="135">
        <v>28429</v>
      </c>
      <c r="J15" s="135">
        <v>46092</v>
      </c>
      <c r="K15" s="135">
        <v>0</v>
      </c>
      <c r="L15" s="136">
        <f t="shared" si="1"/>
        <v>565366</v>
      </c>
      <c r="M15" s="153">
        <v>565366</v>
      </c>
      <c r="N15" s="154"/>
      <c r="O15" s="154"/>
      <c r="P15" s="154"/>
    </row>
    <row r="16" spans="1:16" ht="15" x14ac:dyDescent="0.25">
      <c r="A16" s="145" t="s">
        <v>66</v>
      </c>
      <c r="B16" s="135">
        <v>31620</v>
      </c>
      <c r="C16" s="135">
        <v>0</v>
      </c>
      <c r="D16" s="135">
        <v>0</v>
      </c>
      <c r="E16" s="135">
        <v>78127</v>
      </c>
      <c r="F16" s="135"/>
      <c r="G16" s="135"/>
      <c r="H16" s="135"/>
      <c r="I16" s="135"/>
      <c r="J16" s="135"/>
      <c r="K16" s="135"/>
      <c r="L16" s="136">
        <f t="shared" si="1"/>
        <v>109747</v>
      </c>
      <c r="M16" s="153">
        <v>109747</v>
      </c>
      <c r="N16" s="154"/>
      <c r="O16" s="154"/>
      <c r="P16" s="154"/>
    </row>
    <row r="17" spans="1:16" ht="15" x14ac:dyDescent="0.25">
      <c r="A17" s="145" t="s">
        <v>67</v>
      </c>
      <c r="B17" s="135">
        <f>B15-B16</f>
        <v>174953</v>
      </c>
      <c r="C17" s="135">
        <f t="shared" ref="C17:K17" si="4">C15-C16</f>
        <v>4600</v>
      </c>
      <c r="D17" s="135">
        <f t="shared" si="4"/>
        <v>48790</v>
      </c>
      <c r="E17" s="135">
        <f t="shared" si="4"/>
        <v>-76799</v>
      </c>
      <c r="F17" s="135">
        <f t="shared" si="4"/>
        <v>0</v>
      </c>
      <c r="G17" s="135">
        <f t="shared" si="4"/>
        <v>150309</v>
      </c>
      <c r="H17" s="135">
        <f t="shared" si="4"/>
        <v>79245</v>
      </c>
      <c r="I17" s="135">
        <f t="shared" si="4"/>
        <v>28429</v>
      </c>
      <c r="J17" s="135">
        <f t="shared" si="4"/>
        <v>46092</v>
      </c>
      <c r="K17" s="135">
        <f t="shared" si="4"/>
        <v>0</v>
      </c>
      <c r="L17" s="136">
        <f t="shared" si="1"/>
        <v>455619</v>
      </c>
      <c r="M17" s="153">
        <v>455619</v>
      </c>
      <c r="N17" s="154"/>
      <c r="O17" s="154"/>
      <c r="P17" s="154"/>
    </row>
    <row r="18" spans="1:16" ht="15" x14ac:dyDescent="0.25">
      <c r="A18" s="155" t="s">
        <v>68</v>
      </c>
      <c r="B18" s="156">
        <v>1611300</v>
      </c>
      <c r="C18" s="156">
        <v>96600</v>
      </c>
      <c r="D18" s="156">
        <v>106100</v>
      </c>
      <c r="E18" s="156">
        <v>97500</v>
      </c>
      <c r="F18" s="156">
        <v>128600</v>
      </c>
      <c r="G18" s="156">
        <v>117500</v>
      </c>
      <c r="H18" s="156">
        <v>104200</v>
      </c>
      <c r="I18" s="156">
        <v>100200</v>
      </c>
      <c r="J18" s="156">
        <v>74400</v>
      </c>
      <c r="K18" s="156">
        <v>23200</v>
      </c>
      <c r="L18" s="157">
        <f t="shared" si="1"/>
        <v>2459600</v>
      </c>
      <c r="M18" s="158">
        <v>2459600</v>
      </c>
      <c r="N18" s="154"/>
      <c r="O18" s="154"/>
      <c r="P18" s="154"/>
    </row>
    <row r="19" spans="1:16" ht="15" x14ac:dyDescent="0.25">
      <c r="A19" s="159" t="s">
        <v>69</v>
      </c>
      <c r="B19" s="135">
        <v>211800</v>
      </c>
      <c r="C19" s="135"/>
      <c r="D19" s="135"/>
      <c r="E19" s="135"/>
      <c r="F19" s="135"/>
      <c r="G19" s="135">
        <v>135600</v>
      </c>
      <c r="H19" s="135"/>
      <c r="I19" s="135"/>
      <c r="J19" s="135"/>
      <c r="K19" s="135"/>
      <c r="L19" s="136">
        <f t="shared" si="1"/>
        <v>347400</v>
      </c>
      <c r="M19" s="154"/>
      <c r="N19" s="154"/>
      <c r="O19" s="154"/>
      <c r="P19" s="154"/>
    </row>
    <row r="20" spans="1:16" ht="15" x14ac:dyDescent="0.25">
      <c r="A20" s="159" t="s">
        <v>70</v>
      </c>
      <c r="B20" s="135">
        <v>2893250</v>
      </c>
      <c r="C20" s="135"/>
      <c r="D20" s="135">
        <v>5700</v>
      </c>
      <c r="E20" s="135"/>
      <c r="F20" s="135"/>
      <c r="G20" s="135">
        <v>2050</v>
      </c>
      <c r="H20" s="135"/>
      <c r="I20" s="135">
        <v>8200</v>
      </c>
      <c r="J20" s="135">
        <v>5100</v>
      </c>
      <c r="K20" s="135"/>
      <c r="L20" s="136">
        <f t="shared" si="1"/>
        <v>2914300</v>
      </c>
      <c r="M20" s="154"/>
      <c r="N20" s="154"/>
      <c r="O20" s="154"/>
      <c r="P20" s="154"/>
    </row>
    <row r="21" spans="1:16" ht="30" x14ac:dyDescent="0.25">
      <c r="A21" s="160" t="s">
        <v>71</v>
      </c>
      <c r="B21" s="135">
        <v>299885</v>
      </c>
      <c r="C21" s="135">
        <v>3090</v>
      </c>
      <c r="D21" s="135">
        <v>1685</v>
      </c>
      <c r="E21" s="135">
        <v>2860</v>
      </c>
      <c r="F21" s="135">
        <v>1470</v>
      </c>
      <c r="G21" s="135">
        <v>1397</v>
      </c>
      <c r="H21" s="135">
        <v>1168</v>
      </c>
      <c r="I21" s="135">
        <v>1045</v>
      </c>
      <c r="J21" s="135">
        <v>940</v>
      </c>
      <c r="K21" s="135">
        <v>1760</v>
      </c>
      <c r="L21" s="136">
        <f t="shared" si="1"/>
        <v>315300</v>
      </c>
      <c r="M21" s="154"/>
      <c r="N21" s="154"/>
      <c r="O21" s="154"/>
      <c r="P21" s="154"/>
    </row>
    <row r="22" spans="1:16" ht="25.5" x14ac:dyDescent="0.25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  <c r="M22" s="3"/>
      <c r="N22" s="3"/>
      <c r="O22" s="3"/>
      <c r="P22" s="3"/>
    </row>
    <row r="23" spans="1:16" ht="15" x14ac:dyDescent="0.25">
      <c r="A23" s="164" t="s">
        <v>73</v>
      </c>
      <c r="B23" s="135">
        <v>2417.1999999999998</v>
      </c>
      <c r="C23" s="135"/>
      <c r="D23" s="135">
        <v>19.399999999999999</v>
      </c>
      <c r="E23" s="135"/>
      <c r="F23" s="135"/>
      <c r="G23" s="135"/>
      <c r="H23" s="135"/>
      <c r="I23" s="135"/>
      <c r="J23" s="135"/>
      <c r="K23" s="135"/>
      <c r="L23" s="136">
        <f t="shared" si="1"/>
        <v>2436.6</v>
      </c>
      <c r="M23" s="3"/>
      <c r="N23" s="3"/>
      <c r="O23" s="3"/>
      <c r="P23" s="3"/>
    </row>
    <row r="24" spans="1:16" ht="15" x14ac:dyDescent="0.25">
      <c r="A24" s="164" t="s">
        <v>74</v>
      </c>
      <c r="B24" s="135">
        <v>968.2</v>
      </c>
      <c r="C24" s="135"/>
      <c r="D24" s="135"/>
      <c r="E24" s="135"/>
      <c r="F24" s="135"/>
      <c r="G24" s="135">
        <v>834.4</v>
      </c>
      <c r="H24" s="135"/>
      <c r="I24" s="135"/>
      <c r="J24" s="135"/>
      <c r="K24" s="135"/>
      <c r="L24" s="136">
        <f t="shared" si="1"/>
        <v>1802.6</v>
      </c>
      <c r="M24" s="3"/>
      <c r="N24" s="3"/>
      <c r="O24" s="3"/>
      <c r="P24" s="3"/>
    </row>
    <row r="25" spans="1:16" ht="15" x14ac:dyDescent="0.25">
      <c r="A25" s="164" t="s">
        <v>75</v>
      </c>
      <c r="B25" s="135">
        <v>14098.5</v>
      </c>
      <c r="C25" s="135"/>
      <c r="D25" s="135">
        <v>21.4</v>
      </c>
      <c r="E25" s="135"/>
      <c r="F25" s="135"/>
      <c r="G25" s="135"/>
      <c r="H25" s="135"/>
      <c r="I25" s="135">
        <v>315</v>
      </c>
      <c r="J25" s="135">
        <v>204.4</v>
      </c>
      <c r="K25" s="135"/>
      <c r="L25" s="136">
        <f t="shared" si="1"/>
        <v>14639.3</v>
      </c>
      <c r="M25" s="165"/>
      <c r="N25" s="3"/>
      <c r="O25" s="3"/>
      <c r="P25" s="3"/>
    </row>
    <row r="26" spans="1:16" ht="15" x14ac:dyDescent="0.25">
      <c r="A26" s="164" t="s">
        <v>76</v>
      </c>
      <c r="B26" s="135">
        <v>69866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1"/>
        <v>69866</v>
      </c>
      <c r="M26" s="3"/>
      <c r="N26" s="3"/>
      <c r="O26" s="3"/>
      <c r="P26" s="3"/>
    </row>
    <row r="27" spans="1:16" ht="30" x14ac:dyDescent="0.25">
      <c r="A27" s="164" t="s">
        <v>77</v>
      </c>
      <c r="B27" s="135">
        <v>0</v>
      </c>
      <c r="C27" s="135"/>
      <c r="D27" s="135">
        <v>26.1</v>
      </c>
      <c r="E27" s="135"/>
      <c r="F27" s="135"/>
      <c r="G27" s="135">
        <v>26.8</v>
      </c>
      <c r="H27" s="135"/>
      <c r="I27" s="135">
        <v>112.1</v>
      </c>
      <c r="J27" s="135">
        <v>45</v>
      </c>
      <c r="K27" s="135"/>
      <c r="L27" s="136">
        <f t="shared" si="1"/>
        <v>210</v>
      </c>
      <c r="M27" s="3"/>
      <c r="N27" s="3"/>
      <c r="O27" s="3"/>
      <c r="P27" s="3"/>
    </row>
    <row r="28" spans="1:16" ht="15" x14ac:dyDescent="0.25">
      <c r="A28" s="164" t="s">
        <v>78</v>
      </c>
      <c r="B28" s="135">
        <v>4792.2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1"/>
        <v>4792.2</v>
      </c>
      <c r="M28" s="3"/>
      <c r="N28" s="3"/>
      <c r="O28" s="3"/>
      <c r="P28" s="3"/>
    </row>
    <row r="29" spans="1:16" ht="15" x14ac:dyDescent="0.25">
      <c r="A29" s="164" t="s">
        <v>79</v>
      </c>
      <c r="B29" s="135">
        <v>1321.6</v>
      </c>
      <c r="C29" s="135"/>
      <c r="D29" s="135"/>
      <c r="E29" s="135"/>
      <c r="F29" s="135"/>
      <c r="G29" s="135"/>
      <c r="H29" s="135"/>
      <c r="I29" s="135">
        <v>46.6</v>
      </c>
      <c r="J29" s="135">
        <v>18</v>
      </c>
      <c r="K29" s="135"/>
      <c r="L29" s="136">
        <f t="shared" si="1"/>
        <v>1386.1999999999998</v>
      </c>
      <c r="M29" s="3"/>
      <c r="N29" s="3"/>
      <c r="O29" s="3"/>
      <c r="P29" s="3"/>
    </row>
    <row r="30" spans="1:16" ht="15" x14ac:dyDescent="0.25">
      <c r="A30" s="164" t="s">
        <v>80</v>
      </c>
      <c r="B30" s="135">
        <v>10306</v>
      </c>
      <c r="C30" s="135"/>
      <c r="D30" s="135"/>
      <c r="E30" s="135"/>
      <c r="F30" s="135"/>
      <c r="G30" s="135"/>
      <c r="H30" s="135"/>
      <c r="I30" s="135">
        <v>200</v>
      </c>
      <c r="J30" s="135"/>
      <c r="K30" s="135"/>
      <c r="L30" s="136">
        <f t="shared" si="1"/>
        <v>10506</v>
      </c>
      <c r="M30" s="3"/>
      <c r="N30" s="3"/>
      <c r="O30" s="3"/>
      <c r="P30" s="3"/>
    </row>
    <row r="31" spans="1:16" ht="45" x14ac:dyDescent="0.25">
      <c r="A31" s="166" t="s">
        <v>81</v>
      </c>
      <c r="B31" s="135">
        <v>917.2</v>
      </c>
      <c r="C31" s="135"/>
      <c r="D31" s="135"/>
      <c r="E31" s="135"/>
      <c r="F31" s="135"/>
      <c r="G31" s="135"/>
      <c r="H31" s="135"/>
      <c r="I31" s="135"/>
      <c r="J31" s="135">
        <v>0.5</v>
      </c>
      <c r="K31" s="135"/>
      <c r="L31" s="136">
        <f t="shared" si="1"/>
        <v>917.7</v>
      </c>
      <c r="M31" s="3"/>
      <c r="N31" s="3"/>
      <c r="O31" s="3"/>
      <c r="P31" s="3"/>
    </row>
    <row r="32" spans="1:16" ht="30" x14ac:dyDescent="0.25">
      <c r="A32" s="166" t="s">
        <v>82</v>
      </c>
      <c r="B32" s="135">
        <v>128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1"/>
        <v>128</v>
      </c>
      <c r="M32" s="3"/>
      <c r="N32" s="3"/>
      <c r="O32" s="3"/>
      <c r="P32" s="3"/>
    </row>
    <row r="33" spans="1:16" ht="15" x14ac:dyDescent="0.25">
      <c r="A33" s="166" t="s">
        <v>83</v>
      </c>
      <c r="B33" s="135">
        <v>1331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1"/>
        <v>1331</v>
      </c>
      <c r="M33" s="3"/>
      <c r="N33" s="3"/>
      <c r="O33" s="3"/>
      <c r="P33" s="3"/>
    </row>
    <row r="34" spans="1:16" ht="15" x14ac:dyDescent="0.25">
      <c r="A34" s="166" t="s">
        <v>84</v>
      </c>
      <c r="B34" s="135">
        <v>148.23500000000001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1"/>
        <v>148.23500000000001</v>
      </c>
      <c r="M34" s="3"/>
      <c r="N34" s="3"/>
      <c r="O34" s="3"/>
      <c r="P34" s="3"/>
    </row>
    <row r="35" spans="1:16" ht="15" x14ac:dyDescent="0.25">
      <c r="A35" s="166" t="s">
        <v>85</v>
      </c>
      <c r="B35" s="135">
        <v>28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1"/>
        <v>28</v>
      </c>
      <c r="M35" s="3"/>
      <c r="N35" s="3"/>
      <c r="O35" s="3"/>
      <c r="P35" s="3"/>
    </row>
    <row r="36" spans="1:16" ht="30" x14ac:dyDescent="0.25">
      <c r="A36" s="166" t="s">
        <v>86</v>
      </c>
      <c r="B36" s="135">
        <v>1.583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1"/>
        <v>1.583</v>
      </c>
      <c r="M36" s="3"/>
      <c r="N36" s="3"/>
      <c r="O36" s="3"/>
      <c r="P36" s="3"/>
    </row>
    <row r="37" spans="1:16" ht="30" x14ac:dyDescent="0.25">
      <c r="A37" s="166" t="s">
        <v>87</v>
      </c>
      <c r="B37" s="135">
        <v>13.43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1"/>
        <v>13.43</v>
      </c>
      <c r="M37" s="3"/>
      <c r="N37" s="3"/>
      <c r="O37" s="3"/>
      <c r="P37" s="3"/>
    </row>
    <row r="38" spans="1:16" ht="30" x14ac:dyDescent="0.25">
      <c r="A38" s="166" t="s">
        <v>88</v>
      </c>
      <c r="B38" s="135">
        <v>13.398999999999999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1"/>
        <v>13.398999999999999</v>
      </c>
      <c r="M38" s="3"/>
      <c r="N38" s="3"/>
      <c r="O38" s="3"/>
      <c r="P38" s="3"/>
    </row>
    <row r="39" spans="1:16" ht="28.5" x14ac:dyDescent="0.2">
      <c r="A39" s="167" t="s">
        <v>23</v>
      </c>
      <c r="B39" s="136">
        <f t="shared" ref="B39:L39" si="5">B40+B41+B42</f>
        <v>844350</v>
      </c>
      <c r="C39" s="136">
        <f t="shared" si="5"/>
        <v>819740</v>
      </c>
      <c r="D39" s="136">
        <f t="shared" si="5"/>
        <v>418320</v>
      </c>
      <c r="E39" s="136">
        <f t="shared" si="5"/>
        <v>850940</v>
      </c>
      <c r="F39" s="136">
        <f t="shared" si="5"/>
        <v>432320</v>
      </c>
      <c r="G39" s="136">
        <f t="shared" si="5"/>
        <v>576030</v>
      </c>
      <c r="H39" s="136">
        <f t="shared" si="5"/>
        <v>417870</v>
      </c>
      <c r="I39" s="136">
        <f t="shared" si="5"/>
        <v>657520</v>
      </c>
      <c r="J39" s="136">
        <f t="shared" si="5"/>
        <v>420790</v>
      </c>
      <c r="K39" s="136">
        <f t="shared" si="5"/>
        <v>360720</v>
      </c>
      <c r="L39" s="136">
        <f t="shared" si="5"/>
        <v>5798600</v>
      </c>
      <c r="M39" s="3"/>
      <c r="N39" s="3"/>
      <c r="O39" s="3"/>
      <c r="P39" s="3"/>
    </row>
    <row r="40" spans="1:16" ht="30" x14ac:dyDescent="0.25">
      <c r="A40" s="168" t="s">
        <v>38</v>
      </c>
      <c r="B40" s="135">
        <v>587570</v>
      </c>
      <c r="C40" s="135">
        <v>149780</v>
      </c>
      <c r="D40" s="135">
        <v>241890</v>
      </c>
      <c r="E40" s="135">
        <v>360000</v>
      </c>
      <c r="F40" s="135">
        <v>33970</v>
      </c>
      <c r="G40" s="135">
        <v>347270</v>
      </c>
      <c r="H40" s="135">
        <v>307040</v>
      </c>
      <c r="I40" s="149">
        <v>429660</v>
      </c>
      <c r="J40" s="135">
        <v>285410</v>
      </c>
      <c r="K40" s="135">
        <v>78210</v>
      </c>
      <c r="L40" s="136">
        <f t="shared" si="1"/>
        <v>2820800</v>
      </c>
      <c r="M40" s="3"/>
      <c r="N40" s="3"/>
      <c r="O40" s="3"/>
      <c r="P40" s="3"/>
    </row>
    <row r="41" spans="1:16" ht="45" x14ac:dyDescent="0.25">
      <c r="A41" s="168" t="s">
        <v>39</v>
      </c>
      <c r="B41" s="135">
        <v>76330</v>
      </c>
      <c r="C41" s="135">
        <v>247940</v>
      </c>
      <c r="D41" s="135">
        <v>26210</v>
      </c>
      <c r="E41" s="135">
        <v>247530</v>
      </c>
      <c r="F41" s="135">
        <v>222190</v>
      </c>
      <c r="G41" s="135">
        <v>113800</v>
      </c>
      <c r="H41" s="135">
        <v>6290</v>
      </c>
      <c r="I41" s="149">
        <v>29200</v>
      </c>
      <c r="J41" s="135">
        <v>34360</v>
      </c>
      <c r="K41" s="135">
        <v>188750</v>
      </c>
      <c r="L41" s="136">
        <f t="shared" si="1"/>
        <v>1192600</v>
      </c>
      <c r="M41" s="3"/>
      <c r="N41" s="3"/>
      <c r="O41" s="3"/>
      <c r="P41" s="3"/>
    </row>
    <row r="42" spans="1:16" ht="15" x14ac:dyDescent="0.25">
      <c r="A42" s="168" t="s">
        <v>33</v>
      </c>
      <c r="B42" s="135">
        <v>180450</v>
      </c>
      <c r="C42" s="135">
        <v>422020</v>
      </c>
      <c r="D42" s="135">
        <v>150220</v>
      </c>
      <c r="E42" s="169">
        <v>243410</v>
      </c>
      <c r="F42" s="135">
        <v>176160</v>
      </c>
      <c r="G42" s="135">
        <v>114960</v>
      </c>
      <c r="H42" s="135">
        <v>104540</v>
      </c>
      <c r="I42" s="135">
        <v>198660</v>
      </c>
      <c r="J42" s="135">
        <v>101020</v>
      </c>
      <c r="K42" s="135">
        <v>93760</v>
      </c>
      <c r="L42" s="136">
        <f t="shared" si="1"/>
        <v>1785200</v>
      </c>
      <c r="M42" s="3"/>
      <c r="N42" s="3"/>
      <c r="O42" s="3"/>
      <c r="P42" s="3"/>
    </row>
    <row r="43" spans="1:16" ht="28.5" x14ac:dyDescent="0.25">
      <c r="A43" s="170" t="s">
        <v>27</v>
      </c>
      <c r="B43" s="135"/>
      <c r="C43" s="135"/>
      <c r="D43" s="135"/>
      <c r="E43" s="169"/>
      <c r="F43" s="135"/>
      <c r="G43" s="135"/>
      <c r="H43" s="135"/>
      <c r="I43" s="135"/>
      <c r="J43" s="135"/>
      <c r="K43" s="135"/>
      <c r="L43" s="136"/>
      <c r="M43" s="3"/>
      <c r="N43" s="3"/>
      <c r="O43" s="3"/>
      <c r="P43" s="3"/>
    </row>
    <row r="44" spans="1:16" ht="15" x14ac:dyDescent="0.25">
      <c r="A44" s="145" t="s">
        <v>28</v>
      </c>
      <c r="B44" s="135">
        <v>31.1</v>
      </c>
      <c r="C44" s="135">
        <v>23.7</v>
      </c>
      <c r="D44" s="135">
        <v>25.5</v>
      </c>
      <c r="E44" s="169">
        <v>53.3</v>
      </c>
      <c r="F44" s="135">
        <v>26.4</v>
      </c>
      <c r="G44" s="135">
        <v>30.8</v>
      </c>
      <c r="H44" s="135">
        <v>22</v>
      </c>
      <c r="I44" s="135">
        <v>32.299999999999997</v>
      </c>
      <c r="J44" s="135">
        <v>21.9</v>
      </c>
      <c r="K44" s="135">
        <v>26</v>
      </c>
      <c r="L44" s="136">
        <f t="shared" si="1"/>
        <v>293</v>
      </c>
      <c r="M44" s="3"/>
      <c r="N44" s="3"/>
      <c r="O44" s="3"/>
      <c r="P44" s="3"/>
    </row>
    <row r="45" spans="1:16" ht="15" x14ac:dyDescent="0.25">
      <c r="A45" s="145" t="s">
        <v>89</v>
      </c>
      <c r="B45" s="135"/>
      <c r="C45" s="135"/>
      <c r="D45" s="135"/>
      <c r="E45" s="169"/>
      <c r="F45" s="135"/>
      <c r="G45" s="135"/>
      <c r="H45" s="135"/>
      <c r="I45" s="135"/>
      <c r="J45" s="135"/>
      <c r="K45" s="135"/>
      <c r="L45" s="136">
        <f t="shared" si="1"/>
        <v>0</v>
      </c>
      <c r="M45" s="3"/>
      <c r="N45" s="3"/>
      <c r="O45" s="3"/>
      <c r="P45" s="3"/>
    </row>
    <row r="46" spans="1:16" ht="15" x14ac:dyDescent="0.25">
      <c r="A46" s="145" t="s">
        <v>29</v>
      </c>
      <c r="B46" s="135">
        <v>4.9000000000000004</v>
      </c>
      <c r="C46" s="135">
        <v>7.15</v>
      </c>
      <c r="D46" s="135">
        <v>2.65</v>
      </c>
      <c r="E46" s="169">
        <v>12.5</v>
      </c>
      <c r="F46" s="135">
        <v>7.1</v>
      </c>
      <c r="G46" s="135">
        <v>4.7</v>
      </c>
      <c r="H46" s="135">
        <v>2.2000000000000002</v>
      </c>
      <c r="I46" s="135">
        <v>5</v>
      </c>
      <c r="J46" s="135">
        <v>1.9</v>
      </c>
      <c r="K46" s="135">
        <v>8.4</v>
      </c>
      <c r="L46" s="136">
        <f t="shared" si="1"/>
        <v>56.500000000000007</v>
      </c>
      <c r="M46" s="3"/>
      <c r="N46" s="3"/>
      <c r="O46" s="3"/>
      <c r="P46" s="3"/>
    </row>
    <row r="47" spans="1:16" ht="15" x14ac:dyDescent="0.25">
      <c r="A47" s="145" t="s">
        <v>30</v>
      </c>
      <c r="B47" s="135">
        <v>0.3</v>
      </c>
      <c r="C47" s="135">
        <v>0.55000000000000004</v>
      </c>
      <c r="D47" s="135">
        <v>1.6</v>
      </c>
      <c r="E47" s="169">
        <v>0.95</v>
      </c>
      <c r="F47" s="135">
        <v>0.8</v>
      </c>
      <c r="G47" s="135">
        <v>1.3</v>
      </c>
      <c r="H47" s="135">
        <v>1.9</v>
      </c>
      <c r="I47" s="135">
        <v>0</v>
      </c>
      <c r="J47" s="135">
        <v>0.3</v>
      </c>
      <c r="K47" s="135">
        <v>0.8</v>
      </c>
      <c r="L47" s="136">
        <f t="shared" si="1"/>
        <v>8.5</v>
      </c>
      <c r="M47" s="3"/>
      <c r="N47" s="3"/>
      <c r="O47" s="3"/>
      <c r="P47" s="3"/>
    </row>
    <row r="48" spans="1:16" ht="15" x14ac:dyDescent="0.25">
      <c r="A48" s="145" t="s">
        <v>31</v>
      </c>
      <c r="B48" s="135">
        <v>22.9</v>
      </c>
      <c r="C48" s="135">
        <v>9.5</v>
      </c>
      <c r="D48" s="135">
        <v>10.9</v>
      </c>
      <c r="E48" s="169">
        <v>42.3</v>
      </c>
      <c r="F48" s="135">
        <v>3.2</v>
      </c>
      <c r="G48" s="135">
        <v>71.599999999999994</v>
      </c>
      <c r="H48" s="135">
        <v>12.8</v>
      </c>
      <c r="I48" s="135">
        <v>10.199999999999999</v>
      </c>
      <c r="J48" s="135">
        <v>9.3000000000000007</v>
      </c>
      <c r="K48" s="135">
        <v>5.4</v>
      </c>
      <c r="L48" s="136">
        <f t="shared" si="1"/>
        <v>198.1</v>
      </c>
      <c r="M48" s="3"/>
      <c r="N48" s="3"/>
      <c r="O48" s="3"/>
      <c r="P48" s="3"/>
    </row>
    <row r="49" spans="1:16" ht="30" x14ac:dyDescent="0.25">
      <c r="A49" s="145" t="s">
        <v>32</v>
      </c>
      <c r="B49" s="135">
        <v>2.9</v>
      </c>
      <c r="C49" s="135">
        <v>2.61</v>
      </c>
      <c r="D49" s="135">
        <v>1.71</v>
      </c>
      <c r="E49" s="169">
        <v>5.5149999999999997</v>
      </c>
      <c r="F49" s="135">
        <v>2.91</v>
      </c>
      <c r="G49" s="135">
        <v>2.81</v>
      </c>
      <c r="H49" s="135">
        <v>1.71</v>
      </c>
      <c r="I49" s="135">
        <v>3.61</v>
      </c>
      <c r="J49" s="135">
        <v>2.21</v>
      </c>
      <c r="K49" s="135">
        <v>3.1150000000000002</v>
      </c>
      <c r="L49" s="136">
        <f t="shared" si="1"/>
        <v>29.1</v>
      </c>
      <c r="M49" s="3"/>
      <c r="N49" s="3"/>
      <c r="O49" s="3"/>
      <c r="P49" s="3"/>
    </row>
    <row r="50" spans="1:16" ht="15" x14ac:dyDescent="0.25">
      <c r="A50" s="145" t="s">
        <v>34</v>
      </c>
      <c r="B50" s="135">
        <f>B51+B52+B53</f>
        <v>0.7</v>
      </c>
      <c r="C50" s="135">
        <f t="shared" ref="C50:K50" si="6">C51+C52+C53</f>
        <v>1.2000000000000002</v>
      </c>
      <c r="D50" s="135">
        <f t="shared" si="6"/>
        <v>0.9</v>
      </c>
      <c r="E50" s="135">
        <f t="shared" si="6"/>
        <v>1.8499999999999999</v>
      </c>
      <c r="F50" s="135">
        <f t="shared" si="6"/>
        <v>0.7</v>
      </c>
      <c r="G50" s="135">
        <f t="shared" si="6"/>
        <v>0.8</v>
      </c>
      <c r="H50" s="135">
        <f t="shared" si="6"/>
        <v>0.8</v>
      </c>
      <c r="I50" s="135">
        <f t="shared" si="6"/>
        <v>1.5499999999999998</v>
      </c>
      <c r="J50" s="135">
        <f t="shared" si="6"/>
        <v>0.6</v>
      </c>
      <c r="K50" s="135">
        <f t="shared" si="6"/>
        <v>1.4</v>
      </c>
      <c r="L50" s="136">
        <f>L51+L52+L53</f>
        <v>10.499999999999998</v>
      </c>
      <c r="M50" s="3"/>
      <c r="N50" s="3"/>
      <c r="O50" s="3"/>
      <c r="P50" s="3"/>
    </row>
    <row r="51" spans="1:16" ht="30" x14ac:dyDescent="0.25">
      <c r="A51" s="168" t="s">
        <v>38</v>
      </c>
      <c r="B51" s="135">
        <v>0</v>
      </c>
      <c r="C51" s="135">
        <v>0</v>
      </c>
      <c r="D51" s="135"/>
      <c r="E51" s="169">
        <v>0.2</v>
      </c>
      <c r="F51" s="135"/>
      <c r="G51" s="135"/>
      <c r="H51" s="135"/>
      <c r="I51" s="135"/>
      <c r="J51" s="135"/>
      <c r="K51" s="135"/>
      <c r="L51" s="136">
        <f t="shared" si="1"/>
        <v>0.2</v>
      </c>
      <c r="M51" s="3"/>
      <c r="N51" s="3"/>
      <c r="O51" s="3"/>
      <c r="P51" s="3"/>
    </row>
    <row r="52" spans="1:16" ht="45" x14ac:dyDescent="0.25">
      <c r="A52" s="168" t="s">
        <v>39</v>
      </c>
      <c r="B52" s="135">
        <v>0</v>
      </c>
      <c r="C52" s="135">
        <v>0.1</v>
      </c>
      <c r="D52" s="135"/>
      <c r="E52" s="169"/>
      <c r="F52" s="135"/>
      <c r="G52" s="135"/>
      <c r="H52" s="135"/>
      <c r="I52" s="135">
        <v>0.15</v>
      </c>
      <c r="J52" s="135"/>
      <c r="K52" s="135"/>
      <c r="L52" s="136">
        <f t="shared" si="1"/>
        <v>0.25</v>
      </c>
      <c r="M52" s="158"/>
      <c r="N52" s="3"/>
      <c r="O52" s="3"/>
      <c r="P52" s="3"/>
    </row>
    <row r="53" spans="1:16" ht="15" x14ac:dyDescent="0.25">
      <c r="A53" s="168" t="s">
        <v>33</v>
      </c>
      <c r="B53" s="135">
        <v>0.7</v>
      </c>
      <c r="C53" s="135">
        <v>1.1000000000000001</v>
      </c>
      <c r="D53" s="135">
        <v>0.9</v>
      </c>
      <c r="E53" s="169">
        <v>1.65</v>
      </c>
      <c r="F53" s="135">
        <v>0.7</v>
      </c>
      <c r="G53" s="135">
        <v>0.8</v>
      </c>
      <c r="H53" s="135">
        <v>0.8</v>
      </c>
      <c r="I53" s="135">
        <v>1.4</v>
      </c>
      <c r="J53" s="135">
        <v>0.6</v>
      </c>
      <c r="K53" s="135">
        <v>1.4</v>
      </c>
      <c r="L53" s="136">
        <f t="shared" si="1"/>
        <v>10.049999999999999</v>
      </c>
      <c r="M53" s="158"/>
      <c r="N53" s="3"/>
      <c r="O53" s="3"/>
      <c r="P53" s="3"/>
    </row>
    <row r="54" spans="1:16" ht="15" x14ac:dyDescent="0.25">
      <c r="A54" s="145" t="s">
        <v>35</v>
      </c>
      <c r="B54" s="135">
        <f>B55+B56+B57</f>
        <v>2.6999999999999997</v>
      </c>
      <c r="C54" s="135">
        <f t="shared" ref="C54:L54" si="7">C55+C56+C57</f>
        <v>6.85</v>
      </c>
      <c r="D54" s="135">
        <f t="shared" si="7"/>
        <v>1.3</v>
      </c>
      <c r="E54" s="135">
        <f t="shared" si="7"/>
        <v>2.4500000000000002</v>
      </c>
      <c r="F54" s="135">
        <f t="shared" si="7"/>
        <v>1.6</v>
      </c>
      <c r="G54" s="135">
        <f t="shared" si="7"/>
        <v>0.9</v>
      </c>
      <c r="H54" s="135">
        <f t="shared" si="7"/>
        <v>0.6</v>
      </c>
      <c r="I54" s="135">
        <f t="shared" si="7"/>
        <v>1.4</v>
      </c>
      <c r="J54" s="135">
        <f t="shared" si="7"/>
        <v>0.5</v>
      </c>
      <c r="K54" s="135">
        <f t="shared" si="7"/>
        <v>1.17</v>
      </c>
      <c r="L54" s="136">
        <f t="shared" si="7"/>
        <v>19.47</v>
      </c>
      <c r="M54" s="3"/>
      <c r="N54" s="3"/>
      <c r="O54" s="3"/>
      <c r="P54" s="3"/>
    </row>
    <row r="55" spans="1:16" ht="30" x14ac:dyDescent="0.25">
      <c r="A55" s="168" t="s">
        <v>38</v>
      </c>
      <c r="B55" s="135">
        <v>0.3</v>
      </c>
      <c r="C55" s="135">
        <v>0</v>
      </c>
      <c r="D55" s="135"/>
      <c r="E55" s="169"/>
      <c r="F55" s="135"/>
      <c r="G55" s="135"/>
      <c r="H55" s="135"/>
      <c r="I55" s="135"/>
      <c r="J55" s="135"/>
      <c r="K55" s="135"/>
      <c r="L55" s="136">
        <f t="shared" si="1"/>
        <v>0.3</v>
      </c>
      <c r="M55" s="3"/>
      <c r="N55" s="3"/>
      <c r="O55" s="3"/>
      <c r="P55" s="3"/>
    </row>
    <row r="56" spans="1:16" ht="45" x14ac:dyDescent="0.25">
      <c r="A56" s="168" t="s">
        <v>39</v>
      </c>
      <c r="B56" s="135">
        <v>0</v>
      </c>
      <c r="C56" s="135">
        <v>1.05</v>
      </c>
      <c r="D56" s="135"/>
      <c r="E56" s="169">
        <v>0.45</v>
      </c>
      <c r="F56" s="135"/>
      <c r="G56" s="135"/>
      <c r="H56" s="135"/>
      <c r="I56" s="135"/>
      <c r="J56" s="135"/>
      <c r="K56" s="135">
        <v>0.27</v>
      </c>
      <c r="L56" s="136">
        <f t="shared" si="1"/>
        <v>1.77</v>
      </c>
      <c r="M56" s="3"/>
      <c r="N56" s="3"/>
      <c r="O56" s="3"/>
      <c r="P56" s="3"/>
    </row>
    <row r="57" spans="1:16" ht="15" x14ac:dyDescent="0.25">
      <c r="A57" s="168" t="s">
        <v>33</v>
      </c>
      <c r="B57" s="135">
        <v>2.4</v>
      </c>
      <c r="C57" s="135">
        <v>5.8</v>
      </c>
      <c r="D57" s="135">
        <v>1.3</v>
      </c>
      <c r="E57" s="169">
        <v>2</v>
      </c>
      <c r="F57" s="135">
        <v>1.6</v>
      </c>
      <c r="G57" s="135">
        <v>0.9</v>
      </c>
      <c r="H57" s="135">
        <v>0.6</v>
      </c>
      <c r="I57" s="135">
        <v>1.4</v>
      </c>
      <c r="J57" s="135">
        <v>0.5</v>
      </c>
      <c r="K57" s="135">
        <v>0.9</v>
      </c>
      <c r="L57" s="136">
        <f t="shared" si="1"/>
        <v>17.399999999999999</v>
      </c>
      <c r="M57" s="3"/>
      <c r="N57" s="3"/>
      <c r="O57" s="3"/>
      <c r="P57" s="3"/>
    </row>
    <row r="58" spans="1:16" ht="15" x14ac:dyDescent="0.25">
      <c r="A58" s="166" t="s">
        <v>36</v>
      </c>
      <c r="B58" s="143">
        <f>B59+B60+B61</f>
        <v>9.5000000000000001E-2</v>
      </c>
      <c r="C58" s="143">
        <f t="shared" ref="C58:L58" si="8">C59+C60+C61</f>
        <v>8.5000000000000006E-2</v>
      </c>
      <c r="D58" s="143">
        <f t="shared" si="8"/>
        <v>7.4999999999999997E-2</v>
      </c>
      <c r="E58" s="143">
        <f t="shared" si="8"/>
        <v>9.5000000000000001E-2</v>
      </c>
      <c r="F58" s="143">
        <f t="shared" si="8"/>
        <v>0.33500000000000002</v>
      </c>
      <c r="G58" s="143">
        <f t="shared" si="8"/>
        <v>0.185</v>
      </c>
      <c r="H58" s="143">
        <f t="shared" si="8"/>
        <v>8.5000000000000006E-2</v>
      </c>
      <c r="I58" s="143">
        <f t="shared" si="8"/>
        <v>8.5000000000000006E-2</v>
      </c>
      <c r="J58" s="143">
        <f t="shared" si="8"/>
        <v>7.4999999999999997E-2</v>
      </c>
      <c r="K58" s="143">
        <f t="shared" si="8"/>
        <v>8.5000000000000006E-2</v>
      </c>
      <c r="L58" s="171">
        <f t="shared" si="8"/>
        <v>1.1999999999999997</v>
      </c>
      <c r="M58" s="3"/>
      <c r="N58" s="3"/>
      <c r="O58" s="3"/>
      <c r="P58" s="3"/>
    </row>
    <row r="59" spans="1:16" ht="30" x14ac:dyDescent="0.25">
      <c r="A59" s="168" t="s">
        <v>38</v>
      </c>
      <c r="B59" s="135">
        <v>0</v>
      </c>
      <c r="C59" s="135">
        <v>0</v>
      </c>
      <c r="D59" s="135"/>
      <c r="E59" s="135"/>
      <c r="F59" s="135"/>
      <c r="G59" s="135">
        <v>0.1</v>
      </c>
      <c r="H59" s="143"/>
      <c r="I59" s="143"/>
      <c r="J59" s="143"/>
      <c r="K59" s="143"/>
      <c r="L59" s="136">
        <f t="shared" si="1"/>
        <v>0.1</v>
      </c>
      <c r="M59" s="165"/>
      <c r="N59" s="3"/>
      <c r="O59" s="3"/>
      <c r="P59" s="3"/>
    </row>
    <row r="60" spans="1:16" ht="45" x14ac:dyDescent="0.25">
      <c r="A60" s="168" t="s">
        <v>39</v>
      </c>
      <c r="B60" s="135">
        <v>0</v>
      </c>
      <c r="C60" s="135">
        <v>0</v>
      </c>
      <c r="D60" s="135"/>
      <c r="E60" s="135"/>
      <c r="F60" s="135">
        <v>0.25</v>
      </c>
      <c r="G60" s="135"/>
      <c r="H60" s="143"/>
      <c r="I60" s="143"/>
      <c r="J60" s="143"/>
      <c r="K60" s="143"/>
      <c r="L60" s="136">
        <f t="shared" si="1"/>
        <v>0.25</v>
      </c>
      <c r="M60" s="3"/>
      <c r="N60" s="3"/>
      <c r="O60" s="3"/>
      <c r="P60" s="3"/>
    </row>
    <row r="61" spans="1:16" ht="15" x14ac:dyDescent="0.25">
      <c r="A61" s="168" t="s">
        <v>33</v>
      </c>
      <c r="B61" s="143">
        <v>9.5000000000000001E-2</v>
      </c>
      <c r="C61" s="143">
        <v>8.5000000000000006E-2</v>
      </c>
      <c r="D61" s="143">
        <v>7.4999999999999997E-2</v>
      </c>
      <c r="E61" s="143">
        <v>9.5000000000000001E-2</v>
      </c>
      <c r="F61" s="143">
        <v>8.5000000000000006E-2</v>
      </c>
      <c r="G61" s="143">
        <v>8.5000000000000006E-2</v>
      </c>
      <c r="H61" s="143">
        <v>8.5000000000000006E-2</v>
      </c>
      <c r="I61" s="143">
        <v>8.5000000000000006E-2</v>
      </c>
      <c r="J61" s="143">
        <v>7.4999999999999997E-2</v>
      </c>
      <c r="K61" s="143">
        <v>8.5000000000000006E-2</v>
      </c>
      <c r="L61" s="136">
        <f t="shared" si="1"/>
        <v>0.84999999999999987</v>
      </c>
      <c r="M61" s="165"/>
      <c r="N61" s="3"/>
      <c r="O61" s="3"/>
      <c r="P61" s="3"/>
    </row>
    <row r="62" spans="1:16" ht="15" x14ac:dyDescent="0.25">
      <c r="A62" s="168" t="s">
        <v>37</v>
      </c>
      <c r="B62" s="143">
        <f>B63+B64+B65</f>
        <v>3.0000000000000001E-3</v>
      </c>
      <c r="C62" s="143">
        <f t="shared" ref="C62:L62" si="9">C63+C64+C65</f>
        <v>3.0000000000000001E-3</v>
      </c>
      <c r="D62" s="143">
        <f t="shared" si="9"/>
        <v>3.0000000000000001E-3</v>
      </c>
      <c r="E62" s="143">
        <f t="shared" si="9"/>
        <v>3.0000000000000001E-3</v>
      </c>
      <c r="F62" s="143">
        <f t="shared" si="9"/>
        <v>3.0000000000000001E-3</v>
      </c>
      <c r="G62" s="143">
        <f t="shared" si="9"/>
        <v>3.0000000000000001E-3</v>
      </c>
      <c r="H62" s="143">
        <f t="shared" si="9"/>
        <v>3.0000000000000001E-3</v>
      </c>
      <c r="I62" s="143">
        <f t="shared" si="9"/>
        <v>3.0000000000000001E-3</v>
      </c>
      <c r="J62" s="143">
        <f t="shared" si="9"/>
        <v>3.0000000000000001E-3</v>
      </c>
      <c r="K62" s="143">
        <f t="shared" si="9"/>
        <v>2E-3</v>
      </c>
      <c r="L62" s="139">
        <f t="shared" si="9"/>
        <v>2.8999999999999998E-2</v>
      </c>
      <c r="M62" s="165"/>
      <c r="N62" s="3"/>
      <c r="O62" s="3"/>
      <c r="P62" s="3"/>
    </row>
    <row r="63" spans="1:16" ht="30" x14ac:dyDescent="0.25">
      <c r="A63" s="168" t="s">
        <v>38</v>
      </c>
      <c r="B63" s="143"/>
      <c r="C63" s="142"/>
      <c r="D63" s="143"/>
      <c r="E63" s="143"/>
      <c r="F63" s="143"/>
      <c r="G63" s="143"/>
      <c r="H63" s="143"/>
      <c r="I63" s="143"/>
      <c r="J63" s="143"/>
      <c r="K63" s="143"/>
      <c r="L63" s="139">
        <f t="shared" si="1"/>
        <v>0</v>
      </c>
      <c r="M63" s="165"/>
      <c r="N63" s="3"/>
      <c r="O63" s="3"/>
      <c r="P63" s="3"/>
    </row>
    <row r="64" spans="1:16" ht="45" x14ac:dyDescent="0.25">
      <c r="A64" s="168" t="s">
        <v>39</v>
      </c>
      <c r="B64" s="143"/>
      <c r="C64" s="142"/>
      <c r="D64" s="143"/>
      <c r="E64" s="143"/>
      <c r="F64" s="143"/>
      <c r="G64" s="143"/>
      <c r="H64" s="143"/>
      <c r="I64" s="143"/>
      <c r="J64" s="143"/>
      <c r="K64" s="143"/>
      <c r="L64" s="139">
        <f t="shared" si="1"/>
        <v>0</v>
      </c>
      <c r="M64" s="165"/>
      <c r="N64" s="3"/>
      <c r="O64" s="3"/>
      <c r="P64" s="3"/>
    </row>
    <row r="65" spans="1:16" ht="15" x14ac:dyDescent="0.25">
      <c r="A65" s="168" t="s">
        <v>33</v>
      </c>
      <c r="B65" s="143">
        <v>3.0000000000000001E-3</v>
      </c>
      <c r="C65" s="143">
        <v>3.0000000000000001E-3</v>
      </c>
      <c r="D65" s="143">
        <v>3.0000000000000001E-3</v>
      </c>
      <c r="E65" s="143">
        <v>3.0000000000000001E-3</v>
      </c>
      <c r="F65" s="143">
        <v>3.0000000000000001E-3</v>
      </c>
      <c r="G65" s="143">
        <v>3.0000000000000001E-3</v>
      </c>
      <c r="H65" s="143">
        <v>3.0000000000000001E-3</v>
      </c>
      <c r="I65" s="143">
        <v>3.0000000000000001E-3</v>
      </c>
      <c r="J65" s="143">
        <v>3.0000000000000001E-3</v>
      </c>
      <c r="K65" s="143">
        <v>2E-3</v>
      </c>
      <c r="L65" s="139">
        <f t="shared" si="1"/>
        <v>2.8999999999999998E-2</v>
      </c>
      <c r="M65" s="165"/>
      <c r="N65" s="3"/>
      <c r="O65" s="3"/>
      <c r="P65" s="3"/>
    </row>
    <row r="66" spans="1:16" ht="15" x14ac:dyDescent="0.25">
      <c r="A66" s="145" t="s">
        <v>40</v>
      </c>
      <c r="B66" s="135">
        <f>B67+B68+B69</f>
        <v>4.2690000000000001</v>
      </c>
      <c r="C66" s="135">
        <f t="shared" ref="C66:L66" si="10">C67+C68+C69</f>
        <v>2.31</v>
      </c>
      <c r="D66" s="135">
        <f t="shared" si="10"/>
        <v>1.17</v>
      </c>
      <c r="E66" s="135">
        <f t="shared" si="10"/>
        <v>1.3940000000000001</v>
      </c>
      <c r="F66" s="135">
        <f t="shared" si="10"/>
        <v>0.87</v>
      </c>
      <c r="G66" s="135">
        <f t="shared" si="10"/>
        <v>0.65500000000000003</v>
      </c>
      <c r="H66" s="135">
        <f t="shared" si="10"/>
        <v>1.5129999999999999</v>
      </c>
      <c r="I66" s="135">
        <f t="shared" si="10"/>
        <v>3.016</v>
      </c>
      <c r="J66" s="135">
        <f t="shared" si="10"/>
        <v>0.95300000000000007</v>
      </c>
      <c r="K66" s="135">
        <f t="shared" si="10"/>
        <v>0.3</v>
      </c>
      <c r="L66" s="136">
        <f t="shared" si="10"/>
        <v>16.45</v>
      </c>
      <c r="M66" s="3"/>
      <c r="N66" s="3"/>
      <c r="O66" s="3"/>
      <c r="P66" s="3"/>
    </row>
    <row r="67" spans="1:16" ht="30" x14ac:dyDescent="0.25">
      <c r="A67" s="168" t="s">
        <v>38</v>
      </c>
      <c r="B67" s="135">
        <v>3.4689999999999999</v>
      </c>
      <c r="C67" s="135">
        <v>0</v>
      </c>
      <c r="D67" s="135">
        <v>0.42</v>
      </c>
      <c r="E67" s="135">
        <v>3.4000000000000002E-2</v>
      </c>
      <c r="F67" s="135"/>
      <c r="G67" s="135">
        <v>5.5E-2</v>
      </c>
      <c r="H67" s="135">
        <v>0.91300000000000003</v>
      </c>
      <c r="I67" s="135">
        <v>1.966</v>
      </c>
      <c r="J67" s="135">
        <v>0.443</v>
      </c>
      <c r="K67" s="135"/>
      <c r="L67" s="136">
        <f t="shared" si="1"/>
        <v>7.3</v>
      </c>
      <c r="M67" s="3"/>
      <c r="N67" s="3"/>
      <c r="O67" s="3"/>
      <c r="P67" s="3"/>
    </row>
    <row r="68" spans="1:16" ht="45" x14ac:dyDescent="0.25">
      <c r="A68" s="168" t="s">
        <v>39</v>
      </c>
      <c r="B68" s="135">
        <v>0</v>
      </c>
      <c r="C68" s="135">
        <v>1.41</v>
      </c>
      <c r="D68" s="135"/>
      <c r="E68" s="135">
        <v>0.01</v>
      </c>
      <c r="F68" s="135"/>
      <c r="G68" s="135"/>
      <c r="H68" s="135"/>
      <c r="I68" s="135">
        <v>0</v>
      </c>
      <c r="J68" s="135">
        <v>0.01</v>
      </c>
      <c r="K68" s="135"/>
      <c r="L68" s="136">
        <f t="shared" si="1"/>
        <v>1.43</v>
      </c>
      <c r="M68" s="3"/>
      <c r="N68" s="3"/>
      <c r="O68" s="3"/>
      <c r="P68" s="3"/>
    </row>
    <row r="69" spans="1:16" ht="15" x14ac:dyDescent="0.25">
      <c r="A69" s="168" t="s">
        <v>33</v>
      </c>
      <c r="B69" s="135">
        <v>0.8</v>
      </c>
      <c r="C69" s="135">
        <v>0.9</v>
      </c>
      <c r="D69" s="135">
        <v>0.75</v>
      </c>
      <c r="E69" s="135">
        <v>1.35</v>
      </c>
      <c r="F69" s="135">
        <v>0.87</v>
      </c>
      <c r="G69" s="135">
        <v>0.6</v>
      </c>
      <c r="H69" s="135">
        <v>0.6</v>
      </c>
      <c r="I69" s="135">
        <v>1.05</v>
      </c>
      <c r="J69" s="135">
        <v>0.5</v>
      </c>
      <c r="K69" s="135">
        <v>0.3</v>
      </c>
      <c r="L69" s="136">
        <f t="shared" si="1"/>
        <v>7.7199999999999989</v>
      </c>
      <c r="M69" s="3"/>
      <c r="N69" s="3"/>
      <c r="O69" s="3"/>
      <c r="P69" s="3"/>
    </row>
    <row r="70" spans="1:16" ht="15" x14ac:dyDescent="0.25">
      <c r="A70" s="145" t="s">
        <v>41</v>
      </c>
      <c r="B70" s="135">
        <f>B71+B72+B73</f>
        <v>3.1519999999999997</v>
      </c>
      <c r="C70" s="135">
        <f t="shared" ref="C70:L70" si="11">C71+C72+C73</f>
        <v>1.6</v>
      </c>
      <c r="D70" s="135">
        <f t="shared" si="11"/>
        <v>1.6</v>
      </c>
      <c r="E70" s="135">
        <f t="shared" si="11"/>
        <v>3.6609999999999996</v>
      </c>
      <c r="F70" s="135">
        <f t="shared" si="11"/>
        <v>2.0499999999999998</v>
      </c>
      <c r="G70" s="135">
        <f t="shared" si="11"/>
        <v>3.21</v>
      </c>
      <c r="H70" s="135">
        <f t="shared" si="11"/>
        <v>3.5700000000000003</v>
      </c>
      <c r="I70" s="135">
        <f t="shared" si="11"/>
        <v>5.0209999999999999</v>
      </c>
      <c r="J70" s="135">
        <f t="shared" si="11"/>
        <v>8.68</v>
      </c>
      <c r="K70" s="135">
        <f t="shared" si="11"/>
        <v>0.4</v>
      </c>
      <c r="L70" s="136">
        <f t="shared" si="11"/>
        <v>32.944000000000003</v>
      </c>
      <c r="M70" s="3"/>
      <c r="N70" s="3"/>
      <c r="O70" s="3"/>
      <c r="P70" s="3"/>
    </row>
    <row r="71" spans="1:16" ht="30" x14ac:dyDescent="0.25">
      <c r="A71" s="168" t="s">
        <v>38</v>
      </c>
      <c r="B71" s="135">
        <v>1.077</v>
      </c>
      <c r="C71" s="135">
        <v>0</v>
      </c>
      <c r="D71" s="135"/>
      <c r="E71" s="135">
        <v>1.2609999999999999</v>
      </c>
      <c r="F71" s="135"/>
      <c r="G71" s="135">
        <v>1.61</v>
      </c>
      <c r="H71" s="135">
        <v>1.851</v>
      </c>
      <c r="I71" s="135">
        <v>1.921</v>
      </c>
      <c r="J71" s="135">
        <v>6.18</v>
      </c>
      <c r="K71" s="135"/>
      <c r="L71" s="136">
        <f t="shared" si="1"/>
        <v>13.9</v>
      </c>
      <c r="M71" s="3"/>
      <c r="N71" s="3"/>
      <c r="O71" s="3"/>
      <c r="P71" s="3"/>
    </row>
    <row r="72" spans="1:16" ht="45" x14ac:dyDescent="0.25">
      <c r="A72" s="168" t="s">
        <v>39</v>
      </c>
      <c r="B72" s="135">
        <v>1.175</v>
      </c>
      <c r="C72" s="135">
        <v>0.1</v>
      </c>
      <c r="D72" s="135">
        <v>0</v>
      </c>
      <c r="E72" s="135">
        <v>0</v>
      </c>
      <c r="F72" s="135">
        <v>0.05</v>
      </c>
      <c r="G72" s="135">
        <v>0.1</v>
      </c>
      <c r="H72" s="135">
        <v>0.05</v>
      </c>
      <c r="I72" s="135">
        <v>0</v>
      </c>
      <c r="J72" s="135">
        <v>0.1</v>
      </c>
      <c r="K72" s="135"/>
      <c r="L72" s="136">
        <f t="shared" si="1"/>
        <v>1.5750000000000004</v>
      </c>
      <c r="M72" s="3"/>
      <c r="N72" s="3"/>
      <c r="O72" s="3"/>
      <c r="P72" s="3"/>
    </row>
    <row r="73" spans="1:16" ht="15" x14ac:dyDescent="0.25">
      <c r="A73" s="168" t="s">
        <v>33</v>
      </c>
      <c r="B73" s="135">
        <v>0.9</v>
      </c>
      <c r="C73" s="135">
        <v>1.5</v>
      </c>
      <c r="D73" s="135">
        <v>1.6</v>
      </c>
      <c r="E73" s="135">
        <v>2.4</v>
      </c>
      <c r="F73" s="135">
        <v>2</v>
      </c>
      <c r="G73" s="135">
        <v>1.5</v>
      </c>
      <c r="H73" s="135">
        <v>1.669</v>
      </c>
      <c r="I73" s="135">
        <v>3.1</v>
      </c>
      <c r="J73" s="135">
        <v>2.4</v>
      </c>
      <c r="K73" s="135">
        <v>0.4</v>
      </c>
      <c r="L73" s="136">
        <f t="shared" si="1"/>
        <v>17.468999999999998</v>
      </c>
      <c r="M73" s="3"/>
      <c r="N73" s="3"/>
      <c r="O73" s="3"/>
      <c r="P73" s="3"/>
    </row>
    <row r="74" spans="1:16" ht="15" x14ac:dyDescent="0.25">
      <c r="A74" s="145" t="s">
        <v>42</v>
      </c>
      <c r="B74" s="135">
        <f>B75+B76+B77</f>
        <v>19350</v>
      </c>
      <c r="C74" s="135">
        <f t="shared" ref="C74:L74" si="12">C75+C76+C77</f>
        <v>5000</v>
      </c>
      <c r="D74" s="135">
        <f t="shared" si="12"/>
        <v>4800</v>
      </c>
      <c r="E74" s="135">
        <f t="shared" si="12"/>
        <v>3800</v>
      </c>
      <c r="F74" s="135">
        <f t="shared" si="12"/>
        <v>3300</v>
      </c>
      <c r="G74" s="135">
        <f t="shared" si="12"/>
        <v>1800</v>
      </c>
      <c r="H74" s="135">
        <f t="shared" si="12"/>
        <v>1850</v>
      </c>
      <c r="I74" s="135">
        <f t="shared" si="12"/>
        <v>2900</v>
      </c>
      <c r="J74" s="135">
        <f t="shared" si="12"/>
        <v>1200</v>
      </c>
      <c r="K74" s="135">
        <f t="shared" si="12"/>
        <v>1300</v>
      </c>
      <c r="L74" s="136">
        <f t="shared" si="12"/>
        <v>45300</v>
      </c>
      <c r="M74" s="3"/>
      <c r="N74" s="3"/>
      <c r="O74" s="3"/>
      <c r="P74" s="3"/>
    </row>
    <row r="75" spans="1:16" ht="30" x14ac:dyDescent="0.25">
      <c r="A75" s="168" t="s">
        <v>38</v>
      </c>
      <c r="B75" s="135">
        <v>18200</v>
      </c>
      <c r="C75" s="135">
        <v>0</v>
      </c>
      <c r="D75" s="135"/>
      <c r="E75" s="135"/>
      <c r="F75" s="135"/>
      <c r="G75" s="135"/>
      <c r="H75" s="135"/>
      <c r="I75" s="135"/>
      <c r="J75" s="135"/>
      <c r="K75" s="135"/>
      <c r="L75" s="136">
        <f t="shared" si="1"/>
        <v>18200</v>
      </c>
      <c r="M75" s="3"/>
      <c r="N75" s="3"/>
      <c r="O75" s="3"/>
      <c r="P75" s="3"/>
    </row>
    <row r="76" spans="1:16" ht="45" x14ac:dyDescent="0.25">
      <c r="A76" s="168" t="s">
        <v>39</v>
      </c>
      <c r="B76" s="135">
        <v>0</v>
      </c>
      <c r="C76" s="135">
        <v>0</v>
      </c>
      <c r="D76" s="135">
        <v>900</v>
      </c>
      <c r="E76" s="135"/>
      <c r="F76" s="135"/>
      <c r="G76" s="135"/>
      <c r="H76" s="135"/>
      <c r="I76" s="135"/>
      <c r="J76" s="135"/>
      <c r="K76" s="135"/>
      <c r="L76" s="136">
        <f t="shared" si="1"/>
        <v>900</v>
      </c>
      <c r="M76" s="3"/>
      <c r="N76" s="3"/>
      <c r="O76" s="3"/>
      <c r="P76" s="3"/>
    </row>
    <row r="77" spans="1:16" ht="15" x14ac:dyDescent="0.25">
      <c r="A77" s="168" t="s">
        <v>33</v>
      </c>
      <c r="B77" s="135">
        <v>1150</v>
      </c>
      <c r="C77" s="135">
        <v>5000</v>
      </c>
      <c r="D77" s="135">
        <v>3900</v>
      </c>
      <c r="E77" s="135">
        <v>3800</v>
      </c>
      <c r="F77" s="135">
        <v>3300</v>
      </c>
      <c r="G77" s="135">
        <v>1800</v>
      </c>
      <c r="H77" s="135">
        <v>1850</v>
      </c>
      <c r="I77" s="135">
        <v>2900</v>
      </c>
      <c r="J77" s="135">
        <v>1200</v>
      </c>
      <c r="K77" s="135">
        <v>1300</v>
      </c>
      <c r="L77" s="136">
        <f t="shared" si="1"/>
        <v>26200</v>
      </c>
      <c r="M77" s="3"/>
      <c r="N77" s="3"/>
      <c r="O77" s="3"/>
      <c r="P77" s="3"/>
    </row>
    <row r="78" spans="1:16" ht="30" x14ac:dyDescent="0.25">
      <c r="A78" s="166" t="s">
        <v>43</v>
      </c>
      <c r="B78" s="135">
        <f>B79+B80+B81</f>
        <v>0</v>
      </c>
      <c r="C78" s="135">
        <f t="shared" ref="C78:L78" si="13">C79+C80+C81</f>
        <v>0.48399999999999999</v>
      </c>
      <c r="D78" s="135">
        <f t="shared" si="13"/>
        <v>0</v>
      </c>
      <c r="E78" s="135">
        <f t="shared" si="13"/>
        <v>2.5000000000000001E-2</v>
      </c>
      <c r="F78" s="135">
        <f t="shared" si="13"/>
        <v>3.2000000000000001E-2</v>
      </c>
      <c r="G78" s="135">
        <f t="shared" si="13"/>
        <v>4.0000000000000001E-3</v>
      </c>
      <c r="H78" s="135">
        <f t="shared" si="13"/>
        <v>0</v>
      </c>
      <c r="I78" s="135">
        <f t="shared" si="13"/>
        <v>0</v>
      </c>
      <c r="J78" s="135">
        <f t="shared" si="13"/>
        <v>0</v>
      </c>
      <c r="K78" s="135">
        <f t="shared" si="13"/>
        <v>0</v>
      </c>
      <c r="L78" s="136">
        <f t="shared" si="13"/>
        <v>0.54499999999999993</v>
      </c>
      <c r="M78" s="3"/>
      <c r="N78" s="3"/>
      <c r="O78" s="3"/>
      <c r="P78" s="3"/>
    </row>
    <row r="79" spans="1:16" ht="30" x14ac:dyDescent="0.25">
      <c r="A79" s="168" t="s">
        <v>38</v>
      </c>
      <c r="B79" s="135">
        <v>0</v>
      </c>
      <c r="C79" s="135">
        <v>0.48399999999999999</v>
      </c>
      <c r="D79" s="135"/>
      <c r="E79" s="135"/>
      <c r="F79" s="135"/>
      <c r="G79" s="135"/>
      <c r="H79" s="135"/>
      <c r="I79" s="135"/>
      <c r="J79" s="135"/>
      <c r="K79" s="135"/>
      <c r="L79" s="136">
        <f t="shared" si="1"/>
        <v>0.48399999999999999</v>
      </c>
      <c r="M79" s="3"/>
      <c r="N79" s="3"/>
      <c r="O79" s="3"/>
      <c r="P79" s="3"/>
    </row>
    <row r="80" spans="1:16" ht="45" x14ac:dyDescent="0.25">
      <c r="A80" s="168" t="s">
        <v>39</v>
      </c>
      <c r="B80" s="135">
        <v>0</v>
      </c>
      <c r="C80" s="135">
        <v>0</v>
      </c>
      <c r="D80" s="135"/>
      <c r="E80" s="135">
        <v>2.5000000000000001E-2</v>
      </c>
      <c r="F80" s="135">
        <v>3.2000000000000001E-2</v>
      </c>
      <c r="G80" s="135">
        <v>4.0000000000000001E-3</v>
      </c>
      <c r="H80" s="135"/>
      <c r="I80" s="135"/>
      <c r="J80" s="135"/>
      <c r="K80" s="135"/>
      <c r="L80" s="136">
        <f t="shared" si="1"/>
        <v>6.0999999999999999E-2</v>
      </c>
      <c r="M80" s="3"/>
      <c r="N80" s="3"/>
      <c r="O80" s="3"/>
      <c r="P80" s="3"/>
    </row>
    <row r="81" spans="1:16" ht="15" x14ac:dyDescent="0.25">
      <c r="A81" s="168" t="s">
        <v>33</v>
      </c>
      <c r="B81" s="135">
        <v>0</v>
      </c>
      <c r="C81" s="135">
        <v>0</v>
      </c>
      <c r="D81" s="135"/>
      <c r="E81" s="135"/>
      <c r="F81" s="135"/>
      <c r="G81" s="135"/>
      <c r="H81" s="135"/>
      <c r="I81" s="135"/>
      <c r="J81" s="135"/>
      <c r="K81" s="135"/>
      <c r="L81" s="136">
        <f>SUM(B81:K81)</f>
        <v>0</v>
      </c>
      <c r="M81" s="3"/>
      <c r="N81" s="3"/>
      <c r="O81" s="3"/>
      <c r="P81" s="3"/>
    </row>
    <row r="82" spans="1:16" ht="28.5" x14ac:dyDescent="0.25">
      <c r="A82" s="170" t="s">
        <v>44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6"/>
      <c r="M82" s="3"/>
      <c r="N82" s="3"/>
      <c r="O82" s="3"/>
      <c r="P82" s="3"/>
    </row>
    <row r="83" spans="1:16" ht="15" x14ac:dyDescent="0.25">
      <c r="A83" s="145" t="s">
        <v>45</v>
      </c>
      <c r="B83" s="135">
        <f>B84+B85+B86</f>
        <v>1275</v>
      </c>
      <c r="C83" s="135">
        <f t="shared" ref="C83:L83" si="14">C84+C85+C86</f>
        <v>750</v>
      </c>
      <c r="D83" s="135">
        <f t="shared" si="14"/>
        <v>400</v>
      </c>
      <c r="E83" s="135">
        <f t="shared" si="14"/>
        <v>1542</v>
      </c>
      <c r="F83" s="135">
        <f t="shared" si="14"/>
        <v>840</v>
      </c>
      <c r="G83" s="135">
        <f t="shared" si="14"/>
        <v>1476</v>
      </c>
      <c r="H83" s="135">
        <f t="shared" si="14"/>
        <v>1535</v>
      </c>
      <c r="I83" s="135">
        <f t="shared" si="14"/>
        <v>2401</v>
      </c>
      <c r="J83" s="135">
        <f t="shared" si="14"/>
        <v>3860</v>
      </c>
      <c r="K83" s="135">
        <f t="shared" si="14"/>
        <v>170</v>
      </c>
      <c r="L83" s="136">
        <f t="shared" si="14"/>
        <v>14249</v>
      </c>
      <c r="M83" s="3"/>
      <c r="N83" s="3"/>
      <c r="O83" s="3"/>
      <c r="P83" s="3"/>
    </row>
    <row r="84" spans="1:16" ht="30" x14ac:dyDescent="0.25">
      <c r="A84" s="168" t="s">
        <v>38</v>
      </c>
      <c r="B84" s="135">
        <v>585</v>
      </c>
      <c r="C84" s="135">
        <v>0</v>
      </c>
      <c r="D84" s="135"/>
      <c r="E84" s="135">
        <v>592</v>
      </c>
      <c r="F84" s="135"/>
      <c r="G84" s="135">
        <v>886</v>
      </c>
      <c r="H84" s="135">
        <v>888</v>
      </c>
      <c r="I84" s="135">
        <v>1301</v>
      </c>
      <c r="J84" s="135">
        <v>2890</v>
      </c>
      <c r="K84" s="135"/>
      <c r="L84" s="136">
        <f t="shared" si="1"/>
        <v>7142</v>
      </c>
      <c r="M84" s="3"/>
      <c r="N84" s="3"/>
      <c r="O84" s="3"/>
      <c r="P84" s="3"/>
    </row>
    <row r="85" spans="1:16" ht="45" x14ac:dyDescent="0.25">
      <c r="A85" s="168" t="s">
        <v>39</v>
      </c>
      <c r="B85" s="135">
        <v>470</v>
      </c>
      <c r="C85" s="135">
        <v>130</v>
      </c>
      <c r="D85" s="135"/>
      <c r="E85" s="135">
        <v>0</v>
      </c>
      <c r="F85" s="135">
        <v>40</v>
      </c>
      <c r="G85" s="135">
        <v>60</v>
      </c>
      <c r="H85" s="135">
        <v>30</v>
      </c>
      <c r="I85" s="135">
        <v>0</v>
      </c>
      <c r="J85" s="135">
        <v>120</v>
      </c>
      <c r="K85" s="135"/>
      <c r="L85" s="136">
        <f t="shared" si="1"/>
        <v>850</v>
      </c>
      <c r="M85" s="5"/>
      <c r="N85" s="3"/>
      <c r="O85" s="3"/>
      <c r="P85" s="3"/>
    </row>
    <row r="86" spans="1:16" ht="15" x14ac:dyDescent="0.25">
      <c r="A86" s="168" t="s">
        <v>33</v>
      </c>
      <c r="B86" s="135">
        <v>220</v>
      </c>
      <c r="C86" s="135">
        <v>620</v>
      </c>
      <c r="D86" s="135">
        <v>400</v>
      </c>
      <c r="E86" s="135">
        <v>950</v>
      </c>
      <c r="F86" s="135">
        <v>800</v>
      </c>
      <c r="G86" s="135">
        <v>530</v>
      </c>
      <c r="H86" s="135">
        <v>617</v>
      </c>
      <c r="I86" s="135">
        <v>1100</v>
      </c>
      <c r="J86" s="135">
        <v>850</v>
      </c>
      <c r="K86" s="135">
        <v>170</v>
      </c>
      <c r="L86" s="136">
        <f t="shared" si="1"/>
        <v>6257</v>
      </c>
      <c r="M86" s="5"/>
      <c r="N86" s="3"/>
      <c r="O86" s="3"/>
      <c r="P86" s="3"/>
    </row>
    <row r="87" spans="1:16" ht="30" x14ac:dyDescent="0.25">
      <c r="A87" s="172" t="s">
        <v>46</v>
      </c>
      <c r="B87" s="135">
        <f>B88+B89+B90</f>
        <v>740</v>
      </c>
      <c r="C87" s="135">
        <f t="shared" ref="C87:L87" si="15">C88+C89+C90</f>
        <v>370</v>
      </c>
      <c r="D87" s="135">
        <f t="shared" si="15"/>
        <v>240</v>
      </c>
      <c r="E87" s="135">
        <f t="shared" si="15"/>
        <v>671</v>
      </c>
      <c r="F87" s="135">
        <f t="shared" si="15"/>
        <v>384</v>
      </c>
      <c r="G87" s="135">
        <f t="shared" si="15"/>
        <v>675</v>
      </c>
      <c r="H87" s="135">
        <f t="shared" si="15"/>
        <v>670</v>
      </c>
      <c r="I87" s="135">
        <f t="shared" si="15"/>
        <v>990</v>
      </c>
      <c r="J87" s="135">
        <f t="shared" si="15"/>
        <v>1540</v>
      </c>
      <c r="K87" s="135">
        <f t="shared" si="15"/>
        <v>104</v>
      </c>
      <c r="L87" s="136">
        <f t="shared" si="15"/>
        <v>6384</v>
      </c>
      <c r="M87" s="3"/>
      <c r="N87" s="3"/>
      <c r="O87" s="3"/>
      <c r="P87" s="3"/>
    </row>
    <row r="88" spans="1:16" ht="30" x14ac:dyDescent="0.25">
      <c r="A88" s="168" t="s">
        <v>38</v>
      </c>
      <c r="B88" s="135">
        <v>280</v>
      </c>
      <c r="C88" s="135">
        <v>0</v>
      </c>
      <c r="D88" s="135"/>
      <c r="E88" s="135">
        <v>251</v>
      </c>
      <c r="F88" s="135"/>
      <c r="G88" s="135">
        <v>400</v>
      </c>
      <c r="H88" s="135">
        <v>300</v>
      </c>
      <c r="I88" s="135">
        <v>450</v>
      </c>
      <c r="J88" s="135">
        <v>1100</v>
      </c>
      <c r="K88" s="135"/>
      <c r="L88" s="136">
        <f t="shared" ref="L88:L96" si="16">SUM(B88:K88)</f>
        <v>2781</v>
      </c>
      <c r="M88" s="3"/>
      <c r="N88" s="3"/>
      <c r="O88" s="3"/>
      <c r="P88" s="3"/>
    </row>
    <row r="89" spans="1:16" ht="45" x14ac:dyDescent="0.25">
      <c r="A89" s="168" t="s">
        <v>39</v>
      </c>
      <c r="B89" s="135">
        <v>320</v>
      </c>
      <c r="C89" s="135">
        <v>60</v>
      </c>
      <c r="D89" s="135"/>
      <c r="E89" s="135">
        <v>0</v>
      </c>
      <c r="F89" s="135">
        <v>22</v>
      </c>
      <c r="G89" s="135">
        <v>30</v>
      </c>
      <c r="H89" s="135">
        <v>20</v>
      </c>
      <c r="I89" s="135">
        <v>0</v>
      </c>
      <c r="J89" s="135">
        <v>50</v>
      </c>
      <c r="K89" s="135"/>
      <c r="L89" s="136">
        <f t="shared" si="16"/>
        <v>502</v>
      </c>
      <c r="M89" s="5"/>
      <c r="N89" s="3"/>
      <c r="O89" s="3"/>
      <c r="P89" s="3"/>
    </row>
    <row r="90" spans="1:16" ht="15" x14ac:dyDescent="0.25">
      <c r="A90" s="168" t="s">
        <v>33</v>
      </c>
      <c r="B90" s="135">
        <v>140</v>
      </c>
      <c r="C90" s="135">
        <v>310</v>
      </c>
      <c r="D90" s="135">
        <v>240</v>
      </c>
      <c r="E90" s="135">
        <v>420</v>
      </c>
      <c r="F90" s="135">
        <v>362</v>
      </c>
      <c r="G90" s="135">
        <v>245</v>
      </c>
      <c r="H90" s="135">
        <v>350</v>
      </c>
      <c r="I90" s="135">
        <v>540</v>
      </c>
      <c r="J90" s="135">
        <v>390</v>
      </c>
      <c r="K90" s="135">
        <v>104</v>
      </c>
      <c r="L90" s="136">
        <f t="shared" si="16"/>
        <v>3101</v>
      </c>
      <c r="M90" s="5"/>
      <c r="N90" s="3"/>
      <c r="O90" s="3"/>
      <c r="P90" s="3"/>
    </row>
    <row r="91" spans="1:16" ht="15" x14ac:dyDescent="0.25">
      <c r="A91" s="145" t="s">
        <v>47</v>
      </c>
      <c r="B91" s="135">
        <f>B92+B93+B94</f>
        <v>3237</v>
      </c>
      <c r="C91" s="135">
        <f t="shared" ref="C91:L91" si="17">C92+C93+C94</f>
        <v>13948</v>
      </c>
      <c r="D91" s="135">
        <f t="shared" si="17"/>
        <v>5297</v>
      </c>
      <c r="E91" s="135">
        <f t="shared" si="17"/>
        <v>800</v>
      </c>
      <c r="F91" s="135">
        <f t="shared" si="17"/>
        <v>1300</v>
      </c>
      <c r="G91" s="135">
        <f t="shared" si="17"/>
        <v>1200</v>
      </c>
      <c r="H91" s="135">
        <f t="shared" si="17"/>
        <v>4687</v>
      </c>
      <c r="I91" s="135">
        <f t="shared" si="17"/>
        <v>20167</v>
      </c>
      <c r="J91" s="135">
        <f t="shared" si="17"/>
        <v>1220</v>
      </c>
      <c r="K91" s="135">
        <f t="shared" si="17"/>
        <v>250</v>
      </c>
      <c r="L91" s="136">
        <f t="shared" si="17"/>
        <v>52106</v>
      </c>
      <c r="M91" s="3"/>
      <c r="N91" s="3"/>
      <c r="O91" s="3"/>
      <c r="P91" s="3"/>
    </row>
    <row r="92" spans="1:16" ht="30" x14ac:dyDescent="0.25">
      <c r="A92" s="168" t="s">
        <v>38</v>
      </c>
      <c r="B92" s="135">
        <v>1780</v>
      </c>
      <c r="C92" s="135">
        <v>0</v>
      </c>
      <c r="D92" s="135">
        <v>5047</v>
      </c>
      <c r="E92" s="135"/>
      <c r="F92" s="135"/>
      <c r="G92" s="135"/>
      <c r="H92" s="135">
        <v>4287</v>
      </c>
      <c r="I92" s="135">
        <v>17667</v>
      </c>
      <c r="J92" s="135">
        <v>820</v>
      </c>
      <c r="K92" s="135"/>
      <c r="L92" s="136">
        <f t="shared" si="16"/>
        <v>29601</v>
      </c>
      <c r="M92" s="3"/>
      <c r="N92" s="3"/>
      <c r="O92" s="3"/>
      <c r="P92" s="3"/>
    </row>
    <row r="93" spans="1:16" ht="45" x14ac:dyDescent="0.25">
      <c r="A93" s="168" t="s">
        <v>39</v>
      </c>
      <c r="B93" s="135">
        <v>0</v>
      </c>
      <c r="C93" s="135">
        <v>13548</v>
      </c>
      <c r="D93" s="135"/>
      <c r="E93" s="135"/>
      <c r="F93" s="135"/>
      <c r="G93" s="135"/>
      <c r="H93" s="135"/>
      <c r="I93" s="135"/>
      <c r="J93" s="135"/>
      <c r="K93" s="135"/>
      <c r="L93" s="136">
        <f t="shared" si="16"/>
        <v>13548</v>
      </c>
      <c r="M93" s="5"/>
      <c r="N93" s="3"/>
      <c r="O93" s="3"/>
      <c r="P93" s="3"/>
    </row>
    <row r="94" spans="1:16" ht="15" x14ac:dyDescent="0.25">
      <c r="A94" s="168" t="s">
        <v>33</v>
      </c>
      <c r="B94" s="135">
        <v>1457</v>
      </c>
      <c r="C94" s="135">
        <v>400</v>
      </c>
      <c r="D94" s="135">
        <v>250</v>
      </c>
      <c r="E94" s="135">
        <v>800</v>
      </c>
      <c r="F94" s="135">
        <v>1300</v>
      </c>
      <c r="G94" s="135">
        <v>1200</v>
      </c>
      <c r="H94" s="135">
        <v>400</v>
      </c>
      <c r="I94" s="135">
        <v>2500</v>
      </c>
      <c r="J94" s="135">
        <v>400</v>
      </c>
      <c r="K94" s="135">
        <v>250</v>
      </c>
      <c r="L94" s="136">
        <f t="shared" si="16"/>
        <v>8957</v>
      </c>
      <c r="M94" s="5"/>
      <c r="N94" s="3"/>
      <c r="O94" s="3"/>
      <c r="P94" s="3"/>
    </row>
    <row r="95" spans="1:16" ht="15" x14ac:dyDescent="0.25">
      <c r="A95" s="145" t="s">
        <v>48</v>
      </c>
      <c r="B95" s="135">
        <v>137</v>
      </c>
      <c r="C95" s="135">
        <v>231</v>
      </c>
      <c r="D95" s="135">
        <v>143</v>
      </c>
      <c r="E95" s="135">
        <v>285</v>
      </c>
      <c r="F95" s="135">
        <v>270</v>
      </c>
      <c r="G95" s="135">
        <v>119</v>
      </c>
      <c r="H95" s="135">
        <v>220</v>
      </c>
      <c r="I95" s="135">
        <v>477</v>
      </c>
      <c r="J95" s="135">
        <v>148</v>
      </c>
      <c r="K95" s="135">
        <v>161</v>
      </c>
      <c r="L95" s="136">
        <f t="shared" si="16"/>
        <v>2191</v>
      </c>
      <c r="M95" s="173"/>
      <c r="N95" s="3"/>
      <c r="O95" s="3"/>
      <c r="P95" s="3"/>
    </row>
    <row r="96" spans="1:16" ht="15" x14ac:dyDescent="0.25">
      <c r="A96" s="145" t="s">
        <v>49</v>
      </c>
      <c r="B96" s="135">
        <v>259.3</v>
      </c>
      <c r="C96" s="135">
        <v>18.899999999999999</v>
      </c>
      <c r="D96" s="135">
        <v>28.5</v>
      </c>
      <c r="E96" s="135">
        <v>32.5</v>
      </c>
      <c r="F96" s="135">
        <v>10.8</v>
      </c>
      <c r="G96" s="135">
        <v>12.7</v>
      </c>
      <c r="H96" s="135">
        <v>8.4</v>
      </c>
      <c r="I96" s="135">
        <v>19.399999999999999</v>
      </c>
      <c r="J96" s="135">
        <v>6.4</v>
      </c>
      <c r="K96" s="135">
        <v>7.5</v>
      </c>
      <c r="L96" s="136">
        <f t="shared" si="16"/>
        <v>404.39999999999992</v>
      </c>
      <c r="M96" s="173"/>
      <c r="N96" s="3"/>
      <c r="O96" s="3"/>
      <c r="P96" s="3"/>
    </row>
    <row r="97" spans="1:16" ht="15" x14ac:dyDescent="0.25">
      <c r="A97" s="49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3"/>
      <c r="M97" s="3"/>
      <c r="N97" s="3"/>
      <c r="O97" s="3"/>
      <c r="P97" s="3"/>
    </row>
    <row r="98" spans="1:16" ht="15" x14ac:dyDescent="0.25">
      <c r="A98" s="147" t="s">
        <v>90</v>
      </c>
      <c r="B98" s="135">
        <v>3241685</v>
      </c>
      <c r="C98" s="135">
        <v>669330</v>
      </c>
      <c r="D98" s="135">
        <v>544650</v>
      </c>
      <c r="E98" s="135">
        <v>551210</v>
      </c>
      <c r="F98" s="135">
        <v>498710</v>
      </c>
      <c r="G98" s="135">
        <v>301850</v>
      </c>
      <c r="H98" s="135">
        <v>262480</v>
      </c>
      <c r="I98" s="135">
        <v>393720</v>
      </c>
      <c r="J98" s="135">
        <v>137800</v>
      </c>
      <c r="K98" s="135">
        <v>144365</v>
      </c>
      <c r="L98" s="136">
        <f>SUM(B98:K98)</f>
        <v>6745800</v>
      </c>
      <c r="M98" s="162">
        <v>6745800</v>
      </c>
      <c r="N98" s="3">
        <f>M98/L6</f>
        <v>65620.6225680934</v>
      </c>
      <c r="O98" s="3"/>
      <c r="P98" s="3"/>
    </row>
    <row r="99" spans="1:16" ht="15" x14ac:dyDescent="0.25">
      <c r="A99" s="147" t="s">
        <v>91</v>
      </c>
      <c r="B99" s="135">
        <v>208500</v>
      </c>
      <c r="C99" s="135">
        <v>1987</v>
      </c>
      <c r="D99" s="135">
        <v>7800</v>
      </c>
      <c r="E99" s="135">
        <v>600</v>
      </c>
      <c r="F99" s="135">
        <v>563</v>
      </c>
      <c r="G99" s="135">
        <v>0</v>
      </c>
      <c r="H99" s="135">
        <v>650</v>
      </c>
      <c r="I99" s="135">
        <v>1650</v>
      </c>
      <c r="J99" s="135">
        <v>350</v>
      </c>
      <c r="K99" s="135">
        <v>0</v>
      </c>
      <c r="L99" s="136">
        <f>SUM(B99:K99)</f>
        <v>222100</v>
      </c>
      <c r="M99" s="3">
        <v>222100</v>
      </c>
      <c r="N99" s="3"/>
      <c r="O99" s="3"/>
      <c r="P99" s="3"/>
    </row>
    <row r="100" spans="1:16" ht="15" x14ac:dyDescent="0.25">
      <c r="A100" s="147" t="s">
        <v>92</v>
      </c>
      <c r="B100" s="135">
        <v>507525</v>
      </c>
      <c r="C100" s="135">
        <v>104785</v>
      </c>
      <c r="D100" s="135">
        <v>85265</v>
      </c>
      <c r="E100" s="135">
        <v>86295</v>
      </c>
      <c r="F100" s="135">
        <v>78075</v>
      </c>
      <c r="G100" s="135">
        <v>47255</v>
      </c>
      <c r="H100" s="135">
        <v>41090</v>
      </c>
      <c r="I100" s="135">
        <v>61640</v>
      </c>
      <c r="J100" s="135">
        <v>21570</v>
      </c>
      <c r="K100" s="135">
        <v>22600</v>
      </c>
      <c r="L100" s="136">
        <f>SUM(B100:K100)</f>
        <v>1056100</v>
      </c>
      <c r="M100" s="174">
        <v>1056100</v>
      </c>
      <c r="N100" s="3">
        <f>M100/L6</f>
        <v>10273.346303501947</v>
      </c>
      <c r="O100" s="3"/>
      <c r="P100" s="3"/>
    </row>
    <row r="101" spans="1:16" ht="60" x14ac:dyDescent="0.25">
      <c r="A101" s="147" t="s">
        <v>93</v>
      </c>
      <c r="B101" s="135">
        <v>3600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6">
        <f t="shared" ref="L101:L151" si="18">SUM(B101:K101)</f>
        <v>3600</v>
      </c>
      <c r="M101" s="3"/>
      <c r="N101" s="3"/>
      <c r="O101" s="3"/>
      <c r="P101" s="3"/>
    </row>
    <row r="102" spans="1:16" ht="30" x14ac:dyDescent="0.25">
      <c r="A102" s="147" t="s">
        <v>94</v>
      </c>
      <c r="B102" s="169">
        <v>265644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36">
        <f t="shared" si="18"/>
        <v>265644</v>
      </c>
      <c r="M102" s="3"/>
      <c r="N102" s="3"/>
      <c r="O102" s="3"/>
      <c r="P102" s="3"/>
    </row>
    <row r="103" spans="1:16" ht="30" x14ac:dyDescent="0.25">
      <c r="A103" s="175" t="s">
        <v>95</v>
      </c>
      <c r="B103" s="303" t="s">
        <v>96</v>
      </c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"/>
      <c r="N103" s="3"/>
      <c r="O103" s="3"/>
      <c r="P103" s="3"/>
    </row>
    <row r="104" spans="1:16" ht="30" x14ac:dyDescent="0.25">
      <c r="A104" s="147" t="s">
        <v>97</v>
      </c>
      <c r="B104" s="169">
        <f>M104-K104-J104-I104-H104-G104-F104-E104-D104-C104</f>
        <v>707800</v>
      </c>
      <c r="C104" s="169">
        <v>10000</v>
      </c>
      <c r="D104" s="169">
        <v>30000</v>
      </c>
      <c r="E104" s="169">
        <v>96000</v>
      </c>
      <c r="F104" s="169">
        <v>11000</v>
      </c>
      <c r="G104" s="169">
        <v>9000</v>
      </c>
      <c r="H104" s="169">
        <v>43000</v>
      </c>
      <c r="I104" s="169">
        <v>59000</v>
      </c>
      <c r="J104" s="169">
        <v>35000</v>
      </c>
      <c r="K104" s="169">
        <v>1000</v>
      </c>
      <c r="L104" s="136">
        <f t="shared" si="18"/>
        <v>1001800</v>
      </c>
      <c r="M104" s="3">
        <v>1001800</v>
      </c>
      <c r="N104" s="3"/>
      <c r="O104" s="3"/>
      <c r="P104" s="3"/>
    </row>
    <row r="105" spans="1:16" ht="45" x14ac:dyDescent="0.25">
      <c r="A105" s="147" t="s">
        <v>98</v>
      </c>
      <c r="B105" s="169">
        <v>247100</v>
      </c>
      <c r="C105" s="169"/>
      <c r="D105" s="169"/>
      <c r="E105" s="169"/>
      <c r="F105" s="169"/>
      <c r="G105" s="169"/>
      <c r="H105" s="169">
        <v>700</v>
      </c>
      <c r="I105" s="169"/>
      <c r="J105" s="169"/>
      <c r="K105" s="169"/>
      <c r="L105" s="136">
        <f t="shared" si="18"/>
        <v>247800</v>
      </c>
      <c r="M105" s="3"/>
      <c r="N105" s="3"/>
      <c r="O105" s="3"/>
      <c r="P105" s="3"/>
    </row>
    <row r="106" spans="1:16" ht="14.25" x14ac:dyDescent="0.2">
      <c r="A106" s="48" t="s">
        <v>99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63"/>
      <c r="M106" s="3"/>
      <c r="N106" s="3"/>
      <c r="O106" s="3"/>
      <c r="P106" s="3"/>
    </row>
    <row r="107" spans="1:16" ht="30" x14ac:dyDescent="0.2">
      <c r="A107" s="145" t="s">
        <v>100</v>
      </c>
      <c r="B107" s="169">
        <v>2.66</v>
      </c>
      <c r="C107" s="169">
        <v>0.26</v>
      </c>
      <c r="D107" s="169">
        <v>0.19</v>
      </c>
      <c r="E107" s="169">
        <v>0.26</v>
      </c>
      <c r="F107" s="169">
        <v>0.2</v>
      </c>
      <c r="G107" s="169">
        <v>0.14000000000000001</v>
      </c>
      <c r="H107" s="169">
        <v>0.13</v>
      </c>
      <c r="I107" s="169">
        <v>0.14000000000000001</v>
      </c>
      <c r="J107" s="169">
        <v>0.1</v>
      </c>
      <c r="K107" s="169">
        <v>7.0000000000000007E-2</v>
      </c>
      <c r="L107" s="136">
        <f t="shared" si="18"/>
        <v>4.1500000000000004</v>
      </c>
      <c r="M107" s="3"/>
      <c r="N107" s="3"/>
      <c r="O107" s="3"/>
      <c r="P107" s="3"/>
    </row>
    <row r="108" spans="1:16" ht="14.25" x14ac:dyDescent="0.2">
      <c r="A108" s="96" t="s">
        <v>101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63"/>
      <c r="M108" s="3"/>
      <c r="N108" s="3"/>
      <c r="O108" s="3"/>
      <c r="P108" s="3"/>
    </row>
    <row r="109" spans="1:16" ht="15" x14ac:dyDescent="0.2">
      <c r="A109" s="145" t="s">
        <v>102</v>
      </c>
      <c r="B109" s="169">
        <v>5.17</v>
      </c>
      <c r="C109" s="169">
        <v>1.08</v>
      </c>
      <c r="D109" s="169">
        <v>0.95</v>
      </c>
      <c r="E109" s="169">
        <v>0.68</v>
      </c>
      <c r="F109" s="169">
        <v>0.98</v>
      </c>
      <c r="G109" s="169">
        <v>0.41</v>
      </c>
      <c r="H109" s="169">
        <v>0.37</v>
      </c>
      <c r="I109" s="169">
        <v>0.71</v>
      </c>
      <c r="J109" s="169">
        <v>0.22</v>
      </c>
      <c r="K109" s="169">
        <v>0.22</v>
      </c>
      <c r="L109" s="136">
        <f t="shared" si="18"/>
        <v>10.79</v>
      </c>
      <c r="M109" s="3"/>
      <c r="N109" s="3"/>
      <c r="O109" s="3"/>
      <c r="P109" s="3"/>
    </row>
    <row r="110" spans="1:16" ht="30" x14ac:dyDescent="0.2">
      <c r="A110" s="49" t="s">
        <v>103</v>
      </c>
      <c r="B110" s="176">
        <v>1.127</v>
      </c>
      <c r="C110" s="176"/>
      <c r="D110" s="176"/>
      <c r="E110" s="176"/>
      <c r="F110" s="176"/>
      <c r="G110" s="176"/>
      <c r="H110" s="176"/>
      <c r="I110" s="176"/>
      <c r="J110" s="176"/>
      <c r="K110" s="176"/>
      <c r="L110" s="163">
        <f t="shared" si="18"/>
        <v>1.127</v>
      </c>
      <c r="M110" s="3"/>
      <c r="N110" s="3"/>
      <c r="O110" s="3"/>
      <c r="P110" s="3"/>
    </row>
    <row r="111" spans="1:16" ht="30" x14ac:dyDescent="0.2">
      <c r="A111" s="49" t="s">
        <v>104</v>
      </c>
      <c r="B111" s="176">
        <v>0.14799999999999999</v>
      </c>
      <c r="C111" s="176"/>
      <c r="D111" s="176"/>
      <c r="E111" s="176"/>
      <c r="F111" s="176"/>
      <c r="G111" s="176"/>
      <c r="H111" s="176"/>
      <c r="I111" s="176"/>
      <c r="J111" s="176"/>
      <c r="K111" s="176"/>
      <c r="L111" s="163">
        <f t="shared" si="18"/>
        <v>0.14799999999999999</v>
      </c>
      <c r="M111" s="3"/>
      <c r="N111" s="3"/>
      <c r="O111" s="3"/>
      <c r="P111" s="3"/>
    </row>
    <row r="112" spans="1:16" ht="30" x14ac:dyDescent="0.2">
      <c r="A112" s="49" t="s">
        <v>105</v>
      </c>
      <c r="B112" s="176">
        <v>0.39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63">
        <f t="shared" si="18"/>
        <v>0.39</v>
      </c>
      <c r="M112" s="3"/>
      <c r="N112" s="3"/>
      <c r="O112" s="3"/>
      <c r="P112" s="3"/>
    </row>
    <row r="113" spans="1:16" ht="14.25" x14ac:dyDescent="0.2">
      <c r="A113" s="96" t="s">
        <v>106</v>
      </c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63"/>
      <c r="M113" s="3"/>
      <c r="N113" s="3"/>
      <c r="O113" s="3"/>
      <c r="P113" s="3"/>
    </row>
    <row r="114" spans="1:16" ht="30" x14ac:dyDescent="0.2">
      <c r="A114" s="45" t="s">
        <v>103</v>
      </c>
      <c r="B114" s="176">
        <v>0.38100000000000001</v>
      </c>
      <c r="C114" s="176"/>
      <c r="D114" s="176"/>
      <c r="E114" s="176"/>
      <c r="F114" s="176"/>
      <c r="G114" s="176"/>
      <c r="H114" s="176"/>
      <c r="I114" s="176"/>
      <c r="J114" s="176"/>
      <c r="K114" s="176"/>
      <c r="L114" s="163">
        <f t="shared" si="18"/>
        <v>0.38100000000000001</v>
      </c>
      <c r="M114" s="3"/>
      <c r="N114" s="3"/>
      <c r="O114" s="3"/>
      <c r="P114" s="3"/>
    </row>
    <row r="115" spans="1:16" ht="30" x14ac:dyDescent="0.2">
      <c r="A115" s="45" t="s">
        <v>104</v>
      </c>
      <c r="B115" s="176">
        <v>7.0000000000000007E-2</v>
      </c>
      <c r="C115" s="176"/>
      <c r="D115" s="176"/>
      <c r="E115" s="176"/>
      <c r="F115" s="176"/>
      <c r="G115" s="176"/>
      <c r="H115" s="176"/>
      <c r="I115" s="176"/>
      <c r="J115" s="176"/>
      <c r="K115" s="176"/>
      <c r="L115" s="163">
        <f t="shared" si="18"/>
        <v>7.0000000000000007E-2</v>
      </c>
      <c r="M115" s="3"/>
      <c r="N115" s="3"/>
      <c r="O115" s="3"/>
      <c r="P115" s="3"/>
    </row>
    <row r="116" spans="1:16" ht="30" x14ac:dyDescent="0.2">
      <c r="A116" s="45" t="s">
        <v>105</v>
      </c>
      <c r="B116" s="176">
        <v>0</v>
      </c>
      <c r="C116" s="176"/>
      <c r="D116" s="176"/>
      <c r="E116" s="176"/>
      <c r="F116" s="176"/>
      <c r="G116" s="176"/>
      <c r="H116" s="176"/>
      <c r="I116" s="176"/>
      <c r="J116" s="176"/>
      <c r="K116" s="176"/>
      <c r="L116" s="163">
        <f t="shared" si="18"/>
        <v>0</v>
      </c>
      <c r="M116" s="3"/>
      <c r="N116" s="3"/>
      <c r="O116" s="3"/>
      <c r="P116" s="3"/>
    </row>
    <row r="117" spans="1:16" ht="60" x14ac:dyDescent="0.2">
      <c r="A117" s="145" t="s">
        <v>107</v>
      </c>
      <c r="B117" s="169">
        <v>76.599999999999994</v>
      </c>
      <c r="C117" s="169">
        <v>100</v>
      </c>
      <c r="D117" s="169">
        <v>86</v>
      </c>
      <c r="E117" s="169">
        <v>100</v>
      </c>
      <c r="F117" s="169">
        <v>100</v>
      </c>
      <c r="G117" s="169">
        <v>100</v>
      </c>
      <c r="H117" s="169">
        <v>100</v>
      </c>
      <c r="I117" s="169">
        <v>98.1</v>
      </c>
      <c r="J117" s="169">
        <v>100</v>
      </c>
      <c r="K117" s="169">
        <v>100</v>
      </c>
      <c r="L117" s="136">
        <v>88</v>
      </c>
      <c r="M117" s="3"/>
      <c r="N117" s="3"/>
      <c r="O117" s="3"/>
      <c r="P117" s="3"/>
    </row>
    <row r="118" spans="1:16" ht="14.25" x14ac:dyDescent="0.2">
      <c r="A118" s="96" t="s">
        <v>108</v>
      </c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63"/>
      <c r="M118" s="3"/>
      <c r="N118" s="3"/>
      <c r="O118" s="3"/>
      <c r="P118" s="3"/>
    </row>
    <row r="119" spans="1:16" ht="30" x14ac:dyDescent="0.2">
      <c r="A119" s="49" t="s">
        <v>109</v>
      </c>
      <c r="B119" s="176">
        <v>23</v>
      </c>
      <c r="C119" s="176">
        <v>2</v>
      </c>
      <c r="D119" s="176">
        <v>2.1</v>
      </c>
      <c r="E119" s="176">
        <v>1</v>
      </c>
      <c r="F119" s="176">
        <v>1.0900000000000001</v>
      </c>
      <c r="G119" s="176">
        <v>0.79</v>
      </c>
      <c r="H119" s="176">
        <v>0.77</v>
      </c>
      <c r="I119" s="176">
        <v>1.9</v>
      </c>
      <c r="J119" s="176">
        <v>1.04</v>
      </c>
      <c r="K119" s="176">
        <v>0.9</v>
      </c>
      <c r="L119" s="163">
        <f t="shared" si="18"/>
        <v>34.589999999999996</v>
      </c>
      <c r="M119" s="3"/>
      <c r="N119" s="3"/>
      <c r="O119" s="3"/>
      <c r="P119" s="3"/>
    </row>
    <row r="120" spans="1:16" ht="45" x14ac:dyDescent="0.2">
      <c r="A120" s="49" t="s">
        <v>110</v>
      </c>
      <c r="B120" s="176">
        <v>17.7</v>
      </c>
      <c r="C120" s="176">
        <v>2</v>
      </c>
      <c r="D120" s="176">
        <v>2.1</v>
      </c>
      <c r="E120" s="176">
        <v>1</v>
      </c>
      <c r="F120" s="176">
        <v>1.0900000000000001</v>
      </c>
      <c r="G120" s="176">
        <v>0.79</v>
      </c>
      <c r="H120" s="176">
        <v>0.77</v>
      </c>
      <c r="I120" s="176">
        <v>1.9</v>
      </c>
      <c r="J120" s="176">
        <v>1.04</v>
      </c>
      <c r="K120" s="176">
        <v>0.9</v>
      </c>
      <c r="L120" s="163">
        <f t="shared" si="18"/>
        <v>29.289999999999996</v>
      </c>
      <c r="M120" s="3"/>
      <c r="N120" s="3"/>
      <c r="O120" s="3"/>
      <c r="P120" s="3"/>
    </row>
    <row r="121" spans="1:16" ht="30" x14ac:dyDescent="0.2">
      <c r="A121" s="49" t="s">
        <v>111</v>
      </c>
      <c r="B121" s="176">
        <v>0</v>
      </c>
      <c r="C121" s="176"/>
      <c r="D121" s="176"/>
      <c r="E121" s="176"/>
      <c r="F121" s="176"/>
      <c r="G121" s="176"/>
      <c r="H121" s="176"/>
      <c r="I121" s="176"/>
      <c r="J121" s="176"/>
      <c r="K121" s="176"/>
      <c r="L121" s="163">
        <f t="shared" si="18"/>
        <v>0</v>
      </c>
      <c r="M121" s="3"/>
      <c r="N121" s="3"/>
      <c r="O121" s="3"/>
      <c r="P121" s="3"/>
    </row>
    <row r="122" spans="1:16" ht="15" x14ac:dyDescent="0.2">
      <c r="A122" s="49" t="s">
        <v>112</v>
      </c>
      <c r="B122" s="176">
        <v>0</v>
      </c>
      <c r="C122" s="176"/>
      <c r="D122" s="176"/>
      <c r="E122" s="176"/>
      <c r="F122" s="176"/>
      <c r="G122" s="176"/>
      <c r="H122" s="176"/>
      <c r="I122" s="176"/>
      <c r="J122" s="176"/>
      <c r="K122" s="176"/>
      <c r="L122" s="163">
        <f t="shared" si="18"/>
        <v>0</v>
      </c>
      <c r="M122" s="3"/>
      <c r="N122" s="3"/>
      <c r="O122" s="3"/>
      <c r="P122" s="3"/>
    </row>
    <row r="123" spans="1:16" ht="30" x14ac:dyDescent="0.2">
      <c r="A123" s="49" t="s">
        <v>113</v>
      </c>
      <c r="B123" s="176">
        <v>0</v>
      </c>
      <c r="C123" s="176"/>
      <c r="D123" s="176"/>
      <c r="E123" s="176"/>
      <c r="F123" s="176"/>
      <c r="G123" s="176"/>
      <c r="H123" s="176"/>
      <c r="I123" s="176"/>
      <c r="J123" s="176"/>
      <c r="K123" s="176"/>
      <c r="L123" s="163">
        <f>SUM(B123:K123)</f>
        <v>0</v>
      </c>
      <c r="M123" s="3"/>
      <c r="N123" s="3"/>
      <c r="O123" s="3"/>
      <c r="P123" s="3"/>
    </row>
    <row r="124" spans="1:16" ht="30" x14ac:dyDescent="0.2">
      <c r="A124" s="49" t="s">
        <v>114</v>
      </c>
      <c r="B124" s="176">
        <v>28.5</v>
      </c>
      <c r="C124" s="176">
        <v>22.8</v>
      </c>
      <c r="D124" s="176">
        <v>18.7</v>
      </c>
      <c r="E124" s="176">
        <v>18.2</v>
      </c>
      <c r="F124" s="176">
        <v>20.100000000000001</v>
      </c>
      <c r="G124" s="176">
        <v>11.5</v>
      </c>
      <c r="H124" s="176">
        <v>14.5</v>
      </c>
      <c r="I124" s="176">
        <v>16</v>
      </c>
      <c r="J124" s="176">
        <v>12</v>
      </c>
      <c r="K124" s="176">
        <v>19.5</v>
      </c>
      <c r="L124" s="163">
        <f>SUM(B124:K124)/10</f>
        <v>18.18</v>
      </c>
      <c r="M124" s="3"/>
      <c r="N124" s="3"/>
      <c r="O124" s="3"/>
      <c r="P124" s="3"/>
    </row>
    <row r="125" spans="1:16" ht="42.75" x14ac:dyDescent="0.2">
      <c r="A125" s="96" t="s">
        <v>115</v>
      </c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63"/>
      <c r="M125" s="3"/>
      <c r="N125" s="3"/>
      <c r="O125" s="3"/>
      <c r="P125" s="3"/>
    </row>
    <row r="126" spans="1:16" ht="15" x14ac:dyDescent="0.2">
      <c r="A126" s="49" t="s">
        <v>116</v>
      </c>
      <c r="B126" s="176">
        <v>10.1</v>
      </c>
      <c r="C126" s="176">
        <v>2.54</v>
      </c>
      <c r="D126" s="176">
        <v>2.4</v>
      </c>
      <c r="E126" s="176">
        <v>2.38</v>
      </c>
      <c r="F126" s="176">
        <v>2.63</v>
      </c>
      <c r="G126" s="176"/>
      <c r="H126" s="176"/>
      <c r="I126" s="176">
        <v>3.3</v>
      </c>
      <c r="J126" s="176"/>
      <c r="K126" s="176"/>
      <c r="L126" s="163">
        <v>5.9</v>
      </c>
      <c r="M126" s="3"/>
      <c r="N126" s="3"/>
      <c r="O126" s="3"/>
      <c r="P126" s="3"/>
    </row>
    <row r="127" spans="1:16" ht="45" x14ac:dyDescent="0.2">
      <c r="A127" s="49" t="s">
        <v>117</v>
      </c>
      <c r="B127" s="176">
        <v>20.2</v>
      </c>
      <c r="C127" s="176">
        <v>13.2</v>
      </c>
      <c r="D127" s="176">
        <v>16.3</v>
      </c>
      <c r="E127" s="176">
        <v>18.8</v>
      </c>
      <c r="F127" s="176">
        <v>20.399999999999999</v>
      </c>
      <c r="G127" s="176">
        <v>6.5</v>
      </c>
      <c r="H127" s="176">
        <v>13.7</v>
      </c>
      <c r="I127" s="176">
        <v>3.7</v>
      </c>
      <c r="J127" s="176">
        <v>14.3</v>
      </c>
      <c r="K127" s="176">
        <v>13.6</v>
      </c>
      <c r="L127" s="163">
        <v>17.100000000000001</v>
      </c>
      <c r="M127" s="3"/>
      <c r="N127" s="3"/>
      <c r="O127" s="3"/>
      <c r="P127" s="3"/>
    </row>
    <row r="128" spans="1:16" ht="15" x14ac:dyDescent="0.2">
      <c r="A128" s="49" t="s">
        <v>118</v>
      </c>
      <c r="B128" s="176">
        <v>2.4</v>
      </c>
      <c r="C128" s="176">
        <v>0.49</v>
      </c>
      <c r="D128" s="176">
        <v>0.36</v>
      </c>
      <c r="E128" s="176">
        <v>0.47</v>
      </c>
      <c r="F128" s="176">
        <v>0.72</v>
      </c>
      <c r="G128" s="176"/>
      <c r="H128" s="176">
        <v>0.49</v>
      </c>
      <c r="I128" s="176">
        <v>0.52</v>
      </c>
      <c r="J128" s="176">
        <v>0.48</v>
      </c>
      <c r="K128" s="176"/>
      <c r="L128" s="163">
        <v>1.3</v>
      </c>
      <c r="M128" s="3"/>
      <c r="N128" s="3"/>
      <c r="O128" s="3"/>
      <c r="P128" s="3"/>
    </row>
    <row r="129" spans="1:16" ht="30" x14ac:dyDescent="0.2">
      <c r="A129" s="49" t="s">
        <v>119</v>
      </c>
      <c r="B129" s="176">
        <v>8</v>
      </c>
      <c r="C129" s="176">
        <v>2.8</v>
      </c>
      <c r="D129" s="176">
        <v>1.59</v>
      </c>
      <c r="E129" s="176">
        <v>2.84</v>
      </c>
      <c r="F129" s="176">
        <v>2.52</v>
      </c>
      <c r="G129" s="176">
        <v>1.27</v>
      </c>
      <c r="H129" s="176">
        <v>2.2400000000000002</v>
      </c>
      <c r="I129" s="176">
        <v>2.6</v>
      </c>
      <c r="J129" s="176">
        <v>2.4300000000000002</v>
      </c>
      <c r="K129" s="176">
        <v>2.63</v>
      </c>
      <c r="L129" s="163">
        <v>5.3</v>
      </c>
      <c r="M129" s="3"/>
      <c r="N129" s="3"/>
      <c r="O129" s="3"/>
      <c r="P129" s="3"/>
    </row>
    <row r="130" spans="1:16" ht="45" x14ac:dyDescent="0.2">
      <c r="A130" s="49" t="s">
        <v>120</v>
      </c>
      <c r="B130" s="176">
        <v>1.3</v>
      </c>
      <c r="C130" s="176"/>
      <c r="D130" s="176">
        <v>3.4</v>
      </c>
      <c r="E130" s="176"/>
      <c r="F130" s="176"/>
      <c r="G130" s="176"/>
      <c r="H130" s="176"/>
      <c r="I130" s="176"/>
      <c r="J130" s="176"/>
      <c r="K130" s="176"/>
      <c r="L130" s="163">
        <v>4.7</v>
      </c>
      <c r="M130" s="3"/>
      <c r="N130" s="3"/>
      <c r="O130" s="3"/>
      <c r="P130" s="3"/>
    </row>
    <row r="131" spans="1:16" ht="30" x14ac:dyDescent="0.2">
      <c r="A131" s="49" t="s">
        <v>121</v>
      </c>
      <c r="B131" s="176">
        <v>845.7</v>
      </c>
      <c r="C131" s="176">
        <v>1477</v>
      </c>
      <c r="D131" s="176">
        <v>1640.3</v>
      </c>
      <c r="E131" s="176">
        <v>592.1</v>
      </c>
      <c r="F131" s="176">
        <v>451.6</v>
      </c>
      <c r="G131" s="176">
        <v>3000</v>
      </c>
      <c r="H131" s="176">
        <v>1581</v>
      </c>
      <c r="I131" s="176">
        <v>6776</v>
      </c>
      <c r="J131" s="176">
        <v>6182</v>
      </c>
      <c r="K131" s="176">
        <v>2068</v>
      </c>
      <c r="L131" s="163">
        <f>SUM(B131:K131)/10</f>
        <v>2461.37</v>
      </c>
      <c r="M131" s="3"/>
      <c r="N131" s="3"/>
      <c r="O131" s="3"/>
      <c r="P131" s="3"/>
    </row>
    <row r="132" spans="1:16" ht="45" x14ac:dyDescent="0.2">
      <c r="A132" s="145" t="s">
        <v>122</v>
      </c>
      <c r="B132" s="169">
        <v>441</v>
      </c>
      <c r="C132" s="169">
        <v>334</v>
      </c>
      <c r="D132" s="169">
        <v>221</v>
      </c>
      <c r="E132" s="169">
        <v>523</v>
      </c>
      <c r="F132" s="169">
        <v>364</v>
      </c>
      <c r="G132" s="169">
        <v>475</v>
      </c>
      <c r="H132" s="169">
        <v>520</v>
      </c>
      <c r="I132" s="169">
        <v>237</v>
      </c>
      <c r="J132" s="169">
        <v>631</v>
      </c>
      <c r="K132" s="169">
        <v>500</v>
      </c>
      <c r="L132" s="136">
        <v>388.8</v>
      </c>
      <c r="M132" s="3"/>
      <c r="N132" s="3"/>
      <c r="O132" s="3"/>
      <c r="P132" s="3"/>
    </row>
    <row r="133" spans="1:16" ht="30" x14ac:dyDescent="0.2">
      <c r="A133" s="145" t="s">
        <v>123</v>
      </c>
      <c r="B133" s="169">
        <v>1542</v>
      </c>
      <c r="C133" s="169">
        <v>215</v>
      </c>
      <c r="D133" s="169">
        <v>155</v>
      </c>
      <c r="E133" s="169">
        <v>305</v>
      </c>
      <c r="F133" s="169">
        <v>166</v>
      </c>
      <c r="G133" s="169">
        <v>137</v>
      </c>
      <c r="H133" s="169">
        <v>115</v>
      </c>
      <c r="I133" s="169">
        <v>115</v>
      </c>
      <c r="J133" s="169">
        <v>130</v>
      </c>
      <c r="K133" s="169">
        <v>75</v>
      </c>
      <c r="L133" s="136">
        <f>SUM(B133:K133)</f>
        <v>2955</v>
      </c>
      <c r="M133" s="3"/>
      <c r="N133" s="3"/>
      <c r="O133" s="3"/>
      <c r="P133" s="3"/>
    </row>
    <row r="134" spans="1:16" ht="45" x14ac:dyDescent="0.2">
      <c r="A134" s="145" t="s">
        <v>124</v>
      </c>
      <c r="B134" s="169">
        <v>900</v>
      </c>
      <c r="C134" s="169">
        <v>0</v>
      </c>
      <c r="D134" s="169">
        <v>121</v>
      </c>
      <c r="E134" s="169">
        <v>0</v>
      </c>
      <c r="F134" s="169">
        <v>0</v>
      </c>
      <c r="G134" s="169">
        <v>0</v>
      </c>
      <c r="H134" s="169">
        <v>0</v>
      </c>
      <c r="I134" s="169">
        <v>0</v>
      </c>
      <c r="J134" s="169">
        <v>0</v>
      </c>
      <c r="K134" s="169">
        <v>0</v>
      </c>
      <c r="L134" s="136">
        <f>SUM(B134:K134)</f>
        <v>1021</v>
      </c>
      <c r="M134" s="3"/>
      <c r="N134" s="3"/>
      <c r="O134" s="3"/>
      <c r="P134" s="3"/>
    </row>
    <row r="135" spans="1:16" ht="15" x14ac:dyDescent="0.2">
      <c r="A135" s="49" t="s">
        <v>125</v>
      </c>
      <c r="B135" s="176">
        <v>500</v>
      </c>
      <c r="C135" s="176">
        <v>25</v>
      </c>
      <c r="D135" s="176">
        <v>20</v>
      </c>
      <c r="E135" s="176">
        <v>20</v>
      </c>
      <c r="F135" s="176">
        <v>20</v>
      </c>
      <c r="G135" s="176"/>
      <c r="H135" s="176"/>
      <c r="I135" s="176">
        <v>20</v>
      </c>
      <c r="J135" s="176"/>
      <c r="K135" s="176"/>
      <c r="L135" s="163">
        <f>SUM(B135:K135)</f>
        <v>605</v>
      </c>
      <c r="M135" s="3"/>
      <c r="N135" s="3"/>
      <c r="O135" s="3"/>
      <c r="P135" s="3"/>
    </row>
    <row r="136" spans="1:16" ht="30" x14ac:dyDescent="0.2">
      <c r="A136" s="49" t="s">
        <v>126</v>
      </c>
      <c r="B136" s="176">
        <v>26.1</v>
      </c>
      <c r="C136" s="176">
        <v>18.600000000000001</v>
      </c>
      <c r="D136" s="176">
        <v>11.9</v>
      </c>
      <c r="E136" s="176">
        <v>3.5</v>
      </c>
      <c r="F136" s="176">
        <v>24</v>
      </c>
      <c r="G136" s="176">
        <v>18</v>
      </c>
      <c r="H136" s="176">
        <v>24.9</v>
      </c>
      <c r="I136" s="176">
        <v>20</v>
      </c>
      <c r="J136" s="176">
        <v>20</v>
      </c>
      <c r="K136" s="176">
        <v>8.8000000000000007</v>
      </c>
      <c r="L136" s="35">
        <f>SUM(B136:K136)/10</f>
        <v>17.580000000000002</v>
      </c>
      <c r="M136" s="3"/>
      <c r="N136" s="3"/>
      <c r="O136" s="3"/>
      <c r="P136" s="3"/>
    </row>
    <row r="137" spans="1:16" ht="42.75" x14ac:dyDescent="0.2">
      <c r="A137" s="48" t="s">
        <v>127</v>
      </c>
      <c r="B137" s="176">
        <f>B138+B139+B140</f>
        <v>496</v>
      </c>
      <c r="C137" s="176">
        <f t="shared" ref="C137:L137" si="19">C138+C139+C140</f>
        <v>82</v>
      </c>
      <c r="D137" s="176">
        <f t="shared" si="19"/>
        <v>15</v>
      </c>
      <c r="E137" s="176">
        <f t="shared" si="19"/>
        <v>35</v>
      </c>
      <c r="F137" s="176">
        <f t="shared" si="19"/>
        <v>27</v>
      </c>
      <c r="G137" s="176">
        <f t="shared" si="19"/>
        <v>23</v>
      </c>
      <c r="H137" s="176">
        <f t="shared" si="19"/>
        <v>6</v>
      </c>
      <c r="I137" s="176">
        <f t="shared" si="19"/>
        <v>34</v>
      </c>
      <c r="J137" s="176">
        <f t="shared" si="19"/>
        <v>23</v>
      </c>
      <c r="K137" s="176">
        <f t="shared" si="19"/>
        <v>8</v>
      </c>
      <c r="L137" s="177">
        <f t="shared" si="19"/>
        <v>749</v>
      </c>
      <c r="M137" s="3"/>
      <c r="N137" s="3"/>
      <c r="O137" s="3"/>
      <c r="P137" s="3"/>
    </row>
    <row r="138" spans="1:16" ht="30" x14ac:dyDescent="0.2">
      <c r="A138" s="45" t="s">
        <v>128</v>
      </c>
      <c r="B138" s="176">
        <v>33</v>
      </c>
      <c r="C138" s="176">
        <v>0</v>
      </c>
      <c r="D138" s="176">
        <v>1</v>
      </c>
      <c r="E138" s="176"/>
      <c r="F138" s="176">
        <v>1</v>
      </c>
      <c r="G138" s="176"/>
      <c r="H138" s="176">
        <v>1</v>
      </c>
      <c r="I138" s="176"/>
      <c r="J138" s="176"/>
      <c r="K138" s="176"/>
      <c r="L138" s="163">
        <f t="shared" si="18"/>
        <v>36</v>
      </c>
      <c r="M138" s="3"/>
      <c r="N138" s="3"/>
      <c r="O138" s="3"/>
      <c r="P138" s="3"/>
    </row>
    <row r="139" spans="1:16" ht="30" x14ac:dyDescent="0.2">
      <c r="A139" s="45" t="s">
        <v>129</v>
      </c>
      <c r="B139" s="176">
        <v>73</v>
      </c>
      <c r="C139" s="176">
        <v>12</v>
      </c>
      <c r="D139" s="176">
        <v>7</v>
      </c>
      <c r="E139" s="176">
        <v>12</v>
      </c>
      <c r="F139" s="176">
        <v>11</v>
      </c>
      <c r="G139" s="176">
        <v>8</v>
      </c>
      <c r="H139" s="176">
        <v>3</v>
      </c>
      <c r="I139" s="176">
        <v>11</v>
      </c>
      <c r="J139" s="176">
        <v>5</v>
      </c>
      <c r="K139" s="176">
        <v>4</v>
      </c>
      <c r="L139" s="163">
        <f t="shared" si="18"/>
        <v>146</v>
      </c>
      <c r="M139" s="3"/>
      <c r="N139" s="3"/>
      <c r="O139" s="3"/>
      <c r="P139" s="3"/>
    </row>
    <row r="140" spans="1:16" ht="30" x14ac:dyDescent="0.2">
      <c r="A140" s="45" t="s">
        <v>130</v>
      </c>
      <c r="B140" s="176">
        <v>390</v>
      </c>
      <c r="C140" s="176">
        <v>70</v>
      </c>
      <c r="D140" s="176">
        <v>7</v>
      </c>
      <c r="E140" s="176">
        <v>23</v>
      </c>
      <c r="F140" s="176">
        <v>15</v>
      </c>
      <c r="G140" s="176">
        <v>15</v>
      </c>
      <c r="H140" s="176">
        <v>2</v>
      </c>
      <c r="I140" s="176">
        <v>23</v>
      </c>
      <c r="J140" s="176">
        <v>18</v>
      </c>
      <c r="K140" s="176">
        <v>4</v>
      </c>
      <c r="L140" s="163">
        <f t="shared" si="18"/>
        <v>567</v>
      </c>
      <c r="M140" s="3"/>
      <c r="N140" s="3"/>
      <c r="O140" s="3"/>
      <c r="P140" s="3"/>
    </row>
    <row r="141" spans="1:16" ht="30" x14ac:dyDescent="0.2">
      <c r="A141" s="45" t="s">
        <v>131</v>
      </c>
      <c r="B141" s="176">
        <v>2960</v>
      </c>
      <c r="C141" s="176">
        <v>238</v>
      </c>
      <c r="D141" s="176">
        <v>63</v>
      </c>
      <c r="E141" s="176">
        <v>213</v>
      </c>
      <c r="F141" s="176">
        <v>64</v>
      </c>
      <c r="G141" s="176">
        <v>89</v>
      </c>
      <c r="H141" s="176">
        <v>50</v>
      </c>
      <c r="I141" s="176">
        <v>100</v>
      </c>
      <c r="J141" s="176">
        <v>111</v>
      </c>
      <c r="K141" s="178">
        <v>54</v>
      </c>
      <c r="L141" s="163">
        <f t="shared" si="18"/>
        <v>3942</v>
      </c>
      <c r="M141" s="3"/>
      <c r="N141" s="3"/>
      <c r="O141" s="3"/>
      <c r="P141" s="3"/>
    </row>
    <row r="142" spans="1:16" ht="14.25" x14ac:dyDescent="0.2">
      <c r="A142" s="179" t="s">
        <v>132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80"/>
      <c r="L142" s="163"/>
      <c r="M142" s="3"/>
      <c r="N142" s="3"/>
      <c r="O142" s="3"/>
      <c r="P142" s="3"/>
    </row>
    <row r="143" spans="1:16" ht="45" x14ac:dyDescent="0.2">
      <c r="A143" s="181" t="s">
        <v>133</v>
      </c>
      <c r="B143" s="176">
        <v>67.2</v>
      </c>
      <c r="C143" s="176">
        <v>29</v>
      </c>
      <c r="D143" s="176">
        <v>7.3</v>
      </c>
      <c r="E143" s="176">
        <v>23.2</v>
      </c>
      <c r="F143" s="176">
        <v>8.1</v>
      </c>
      <c r="G143" s="176">
        <v>24</v>
      </c>
      <c r="H143" s="176">
        <v>11.9</v>
      </c>
      <c r="I143" s="176">
        <v>20</v>
      </c>
      <c r="J143" s="176">
        <v>56</v>
      </c>
      <c r="K143" s="176">
        <v>39</v>
      </c>
      <c r="L143" s="163">
        <f>SUM(B143:K143)/10</f>
        <v>28.570000000000004</v>
      </c>
      <c r="M143" s="3"/>
      <c r="N143" s="3"/>
      <c r="O143" s="3"/>
      <c r="P143" s="3"/>
    </row>
    <row r="144" spans="1:16" ht="90" x14ac:dyDescent="0.2">
      <c r="A144" s="182" t="s">
        <v>134</v>
      </c>
      <c r="B144" s="176">
        <v>8.6</v>
      </c>
      <c r="C144" s="176">
        <v>32.200000000000003</v>
      </c>
      <c r="D144" s="176">
        <v>13</v>
      </c>
      <c r="E144" s="176">
        <v>2.2000000000000002</v>
      </c>
      <c r="F144" s="176">
        <v>4.5</v>
      </c>
      <c r="G144" s="176">
        <v>8.5</v>
      </c>
      <c r="H144" s="176">
        <v>10</v>
      </c>
      <c r="I144" s="176">
        <v>4.5</v>
      </c>
      <c r="J144" s="176">
        <v>28</v>
      </c>
      <c r="K144" s="176">
        <v>0.02</v>
      </c>
      <c r="L144" s="163">
        <f>SUM(B144:K144)/10</f>
        <v>11.151999999999999</v>
      </c>
      <c r="M144" s="3"/>
      <c r="N144" s="3"/>
      <c r="O144" s="3"/>
      <c r="P144" s="3"/>
    </row>
    <row r="145" spans="1:16" ht="75" x14ac:dyDescent="0.2">
      <c r="A145" s="181" t="s">
        <v>135</v>
      </c>
      <c r="B145" s="176">
        <v>0</v>
      </c>
      <c r="C145" s="176">
        <v>0</v>
      </c>
      <c r="D145" s="176">
        <v>0</v>
      </c>
      <c r="E145" s="176">
        <v>0</v>
      </c>
      <c r="F145" s="176">
        <v>666.7</v>
      </c>
      <c r="G145" s="176">
        <v>769.2</v>
      </c>
      <c r="H145" s="176">
        <v>0</v>
      </c>
      <c r="I145" s="176">
        <v>33.299999999999997</v>
      </c>
      <c r="J145" s="176">
        <v>0</v>
      </c>
      <c r="K145" s="176">
        <v>0</v>
      </c>
      <c r="L145" s="163">
        <f>SUM(B145:K145)/10</f>
        <v>146.92000000000002</v>
      </c>
      <c r="M145" s="3"/>
      <c r="N145" s="3"/>
      <c r="O145" s="3"/>
      <c r="P145" s="3"/>
    </row>
    <row r="146" spans="1:16" ht="28.5" x14ac:dyDescent="0.2">
      <c r="A146" s="48" t="s">
        <v>136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63"/>
      <c r="M146" s="3"/>
      <c r="N146" s="3"/>
      <c r="O146" s="3"/>
      <c r="P146" s="3"/>
    </row>
    <row r="147" spans="1:16" ht="15" x14ac:dyDescent="0.2">
      <c r="A147" s="49" t="s">
        <v>137</v>
      </c>
      <c r="B147" s="176">
        <v>74</v>
      </c>
      <c r="C147" s="176">
        <v>3.5</v>
      </c>
      <c r="D147" s="176">
        <v>4.2</v>
      </c>
      <c r="E147" s="176">
        <v>2</v>
      </c>
      <c r="F147" s="176">
        <v>8.1999999999999993</v>
      </c>
      <c r="G147" s="176">
        <v>23</v>
      </c>
      <c r="H147" s="176">
        <v>4</v>
      </c>
      <c r="I147" s="176">
        <v>6.2</v>
      </c>
      <c r="J147" s="176">
        <v>1.5</v>
      </c>
      <c r="K147" s="176">
        <v>0.7</v>
      </c>
      <c r="L147" s="163">
        <f t="shared" si="18"/>
        <v>127.30000000000001</v>
      </c>
      <c r="M147" s="3"/>
      <c r="N147" s="3"/>
      <c r="O147" s="3"/>
      <c r="P147" s="3"/>
    </row>
    <row r="148" spans="1:16" ht="15" x14ac:dyDescent="0.2">
      <c r="A148" s="49" t="s">
        <v>138</v>
      </c>
      <c r="B148" s="176">
        <v>63.6</v>
      </c>
      <c r="C148" s="176">
        <v>42.5</v>
      </c>
      <c r="D148" s="176">
        <v>41</v>
      </c>
      <c r="E148" s="176">
        <v>63</v>
      </c>
      <c r="F148" s="176">
        <v>136</v>
      </c>
      <c r="G148" s="176">
        <v>29</v>
      </c>
      <c r="H148" s="176">
        <v>25.5</v>
      </c>
      <c r="I148" s="176">
        <v>40</v>
      </c>
      <c r="J148" s="176">
        <v>50</v>
      </c>
      <c r="K148" s="176">
        <v>25</v>
      </c>
      <c r="L148" s="163">
        <f t="shared" si="18"/>
        <v>515.6</v>
      </c>
      <c r="M148" s="3"/>
      <c r="N148" s="3"/>
      <c r="O148" s="3"/>
      <c r="P148" s="3"/>
    </row>
    <row r="149" spans="1:16" ht="15" x14ac:dyDescent="0.2">
      <c r="A149" s="49" t="s">
        <v>139</v>
      </c>
      <c r="B149" s="176">
        <v>40.299999999999997</v>
      </c>
      <c r="C149" s="176">
        <v>3.5</v>
      </c>
      <c r="D149" s="176">
        <v>4</v>
      </c>
      <c r="E149" s="176">
        <v>0</v>
      </c>
      <c r="F149" s="176">
        <v>4.5</v>
      </c>
      <c r="G149" s="176">
        <v>2.5</v>
      </c>
      <c r="H149" s="176"/>
      <c r="I149" s="176"/>
      <c r="J149" s="176"/>
      <c r="K149" s="176">
        <v>0</v>
      </c>
      <c r="L149" s="163">
        <f t="shared" si="18"/>
        <v>54.8</v>
      </c>
      <c r="M149" s="3"/>
      <c r="N149" s="3"/>
      <c r="O149" s="3"/>
      <c r="P149" s="3"/>
    </row>
    <row r="150" spans="1:16" ht="30" x14ac:dyDescent="0.2">
      <c r="A150" s="49" t="s">
        <v>140</v>
      </c>
      <c r="B150" s="176">
        <v>222.5</v>
      </c>
      <c r="C150" s="176">
        <v>154.30000000000001</v>
      </c>
      <c r="D150" s="176">
        <v>56.97</v>
      </c>
      <c r="E150" s="176">
        <v>110.36</v>
      </c>
      <c r="F150" s="176">
        <v>64.775000000000006</v>
      </c>
      <c r="G150" s="176">
        <v>28.52</v>
      </c>
      <c r="H150" s="176">
        <v>41.05</v>
      </c>
      <c r="I150" s="176">
        <v>49.27</v>
      </c>
      <c r="J150" s="176">
        <v>40.479999999999997</v>
      </c>
      <c r="K150" s="176">
        <v>40.1</v>
      </c>
      <c r="L150" s="163">
        <f t="shared" si="18"/>
        <v>808.32499999999993</v>
      </c>
      <c r="M150" s="3"/>
      <c r="N150" s="3"/>
      <c r="O150" s="3"/>
      <c r="P150" s="3"/>
    </row>
    <row r="151" spans="1:16" ht="15" x14ac:dyDescent="0.2">
      <c r="A151" s="45" t="s">
        <v>141</v>
      </c>
      <c r="B151" s="176">
        <v>222.5</v>
      </c>
      <c r="C151" s="176">
        <v>131.1</v>
      </c>
      <c r="D151" s="176">
        <v>56.97</v>
      </c>
      <c r="E151" s="176">
        <v>105.61</v>
      </c>
      <c r="F151" s="176">
        <v>64.775000000000006</v>
      </c>
      <c r="G151" s="176">
        <v>28.52</v>
      </c>
      <c r="H151" s="176">
        <v>21.05</v>
      </c>
      <c r="I151" s="176">
        <v>47.19</v>
      </c>
      <c r="J151" s="176">
        <v>40.479999999999997</v>
      </c>
      <c r="K151" s="176">
        <v>40.1</v>
      </c>
      <c r="L151" s="163">
        <f t="shared" si="18"/>
        <v>758.29499999999996</v>
      </c>
      <c r="M151" s="3"/>
      <c r="N151" s="3"/>
      <c r="O151" s="3"/>
      <c r="P151" s="3"/>
    </row>
    <row r="152" spans="1:16" ht="45" x14ac:dyDescent="0.2">
      <c r="A152" s="40" t="s">
        <v>142</v>
      </c>
      <c r="B152" s="176">
        <v>99</v>
      </c>
      <c r="C152" s="176">
        <v>85</v>
      </c>
      <c r="D152" s="176">
        <v>82</v>
      </c>
      <c r="E152" s="176">
        <v>46.2</v>
      </c>
      <c r="F152" s="176">
        <v>92</v>
      </c>
      <c r="G152" s="176">
        <v>68</v>
      </c>
      <c r="H152" s="176">
        <v>97</v>
      </c>
      <c r="I152" s="176">
        <v>98.5</v>
      </c>
      <c r="J152" s="176">
        <v>70</v>
      </c>
      <c r="K152" s="176">
        <v>40</v>
      </c>
      <c r="L152" s="163">
        <f>SUM(B152:K152)/10</f>
        <v>77.77000000000001</v>
      </c>
      <c r="M152" s="3"/>
      <c r="N152" s="3"/>
      <c r="O152" s="3"/>
      <c r="P152" s="3"/>
    </row>
    <row r="153" spans="1:16" ht="30" x14ac:dyDescent="0.2">
      <c r="A153" s="166" t="s">
        <v>143</v>
      </c>
      <c r="B153" s="39">
        <v>534.1</v>
      </c>
      <c r="C153" s="39">
        <v>269</v>
      </c>
      <c r="D153" s="39">
        <v>302</v>
      </c>
      <c r="E153" s="39">
        <v>162.9</v>
      </c>
      <c r="F153" s="39">
        <v>340</v>
      </c>
      <c r="G153" s="39">
        <v>179.9</v>
      </c>
      <c r="H153" s="39">
        <v>275.5</v>
      </c>
      <c r="I153" s="39">
        <v>204.6</v>
      </c>
      <c r="J153" s="39">
        <v>190</v>
      </c>
      <c r="K153" s="39">
        <v>275.10000000000002</v>
      </c>
      <c r="L153" s="36">
        <v>386.7</v>
      </c>
      <c r="M153" s="3"/>
      <c r="N153" s="3"/>
      <c r="O153" s="3"/>
      <c r="P153" s="3"/>
    </row>
    <row r="154" spans="1:16" ht="45" x14ac:dyDescent="0.2">
      <c r="A154" s="40" t="s">
        <v>144</v>
      </c>
      <c r="B154" s="176">
        <v>46.5</v>
      </c>
      <c r="C154" s="176">
        <v>36.5</v>
      </c>
      <c r="D154" s="176">
        <v>58.14</v>
      </c>
      <c r="E154" s="176">
        <v>7.5</v>
      </c>
      <c r="F154" s="176">
        <v>2.6</v>
      </c>
      <c r="G154" s="176"/>
      <c r="H154" s="176">
        <v>24</v>
      </c>
      <c r="I154" s="176">
        <v>16.7</v>
      </c>
      <c r="J154" s="176">
        <v>40</v>
      </c>
      <c r="K154" s="176"/>
      <c r="L154" s="183"/>
      <c r="M154" s="3"/>
      <c r="N154" s="3"/>
      <c r="O154" s="3"/>
      <c r="P154" s="3"/>
    </row>
    <row r="155" spans="1:16" ht="14.25" x14ac:dyDescent="0.2">
      <c r="A155" s="179" t="s">
        <v>145</v>
      </c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63"/>
      <c r="M155" s="3"/>
      <c r="N155" s="3"/>
      <c r="O155" s="3"/>
      <c r="P155" s="3"/>
    </row>
    <row r="156" spans="1:16" ht="45" x14ac:dyDescent="0.2">
      <c r="A156" s="182" t="s">
        <v>146</v>
      </c>
      <c r="B156" s="176">
        <v>24</v>
      </c>
      <c r="C156" s="176">
        <v>3.5</v>
      </c>
      <c r="D156" s="176">
        <v>1.42</v>
      </c>
      <c r="E156" s="176">
        <v>2</v>
      </c>
      <c r="F156" s="176">
        <v>13</v>
      </c>
      <c r="G156" s="176">
        <v>0.66500000000000004</v>
      </c>
      <c r="H156" s="176">
        <v>2</v>
      </c>
      <c r="I156" s="180">
        <v>1.52</v>
      </c>
      <c r="J156" s="176">
        <v>0.2</v>
      </c>
      <c r="K156" s="180">
        <v>0</v>
      </c>
      <c r="L156" s="163">
        <f t="shared" ref="L156:L164" si="20">SUM(B156:K156)</f>
        <v>48.305000000000007</v>
      </c>
      <c r="M156" s="3"/>
      <c r="N156" s="3"/>
      <c r="O156" s="3"/>
      <c r="P156" s="3"/>
    </row>
    <row r="157" spans="1:16" ht="30" x14ac:dyDescent="0.2">
      <c r="A157" s="182" t="s">
        <v>147</v>
      </c>
      <c r="B157" s="176">
        <v>1.2</v>
      </c>
      <c r="C157" s="176">
        <v>0.5</v>
      </c>
      <c r="D157" s="176"/>
      <c r="E157" s="176"/>
      <c r="F157" s="176"/>
      <c r="G157" s="176"/>
      <c r="H157" s="176">
        <v>0</v>
      </c>
      <c r="I157" s="180">
        <v>4</v>
      </c>
      <c r="J157" s="176"/>
      <c r="K157" s="180">
        <v>0</v>
      </c>
      <c r="L157" s="163">
        <f t="shared" si="20"/>
        <v>5.7</v>
      </c>
      <c r="M157" s="3"/>
      <c r="N157" s="3"/>
      <c r="O157" s="3"/>
      <c r="P157" s="3"/>
    </row>
    <row r="158" spans="1:16" ht="30" x14ac:dyDescent="0.2">
      <c r="A158" s="182" t="s">
        <v>148</v>
      </c>
      <c r="B158" s="176">
        <v>190</v>
      </c>
      <c r="C158" s="176">
        <v>280</v>
      </c>
      <c r="D158" s="176">
        <v>26</v>
      </c>
      <c r="E158" s="176">
        <v>200</v>
      </c>
      <c r="F158" s="176">
        <v>130</v>
      </c>
      <c r="G158" s="176">
        <v>40</v>
      </c>
      <c r="H158" s="176"/>
      <c r="I158" s="180">
        <v>300</v>
      </c>
      <c r="J158" s="176">
        <v>76</v>
      </c>
      <c r="K158" s="180">
        <v>50</v>
      </c>
      <c r="L158" s="163">
        <f t="shared" si="20"/>
        <v>1292</v>
      </c>
      <c r="M158" s="3"/>
      <c r="N158" s="3"/>
      <c r="O158" s="3"/>
      <c r="P158" s="3"/>
    </row>
    <row r="159" spans="1:16" ht="30" x14ac:dyDescent="0.2">
      <c r="A159" s="182" t="s">
        <v>149</v>
      </c>
      <c r="B159" s="176">
        <v>173</v>
      </c>
      <c r="C159" s="176">
        <v>24</v>
      </c>
      <c r="D159" s="176">
        <v>48</v>
      </c>
      <c r="E159" s="176">
        <v>20</v>
      </c>
      <c r="F159" s="176">
        <v>87</v>
      </c>
      <c r="G159" s="176">
        <v>6</v>
      </c>
      <c r="H159" s="176">
        <v>46</v>
      </c>
      <c r="I159" s="180">
        <v>7</v>
      </c>
      <c r="J159" s="176"/>
      <c r="K159" s="180">
        <v>4</v>
      </c>
      <c r="L159" s="163">
        <f t="shared" si="20"/>
        <v>415</v>
      </c>
      <c r="M159" s="3"/>
      <c r="N159" s="3"/>
      <c r="O159" s="3"/>
      <c r="P159" s="3"/>
    </row>
    <row r="160" spans="1:16" ht="30" x14ac:dyDescent="0.2">
      <c r="A160" s="184" t="s">
        <v>150</v>
      </c>
      <c r="B160" s="176">
        <v>0</v>
      </c>
      <c r="C160" s="176"/>
      <c r="D160" s="176"/>
      <c r="E160" s="176"/>
      <c r="F160" s="176"/>
      <c r="G160" s="176">
        <v>40</v>
      </c>
      <c r="H160" s="176"/>
      <c r="I160" s="176">
        <v>25</v>
      </c>
      <c r="J160" s="176"/>
      <c r="K160" s="176"/>
      <c r="L160" s="163">
        <f t="shared" si="20"/>
        <v>65</v>
      </c>
      <c r="M160" s="3"/>
      <c r="N160" s="3"/>
      <c r="O160" s="3"/>
      <c r="P160" s="3"/>
    </row>
    <row r="161" spans="1:16" ht="30" x14ac:dyDescent="0.2">
      <c r="A161" s="184" t="s">
        <v>151</v>
      </c>
      <c r="B161" s="176"/>
      <c r="C161" s="176"/>
      <c r="D161" s="176"/>
      <c r="E161" s="176"/>
      <c r="F161" s="176"/>
      <c r="G161" s="176">
        <v>0</v>
      </c>
      <c r="H161" s="176">
        <v>1.5</v>
      </c>
      <c r="I161" s="176">
        <v>0.45</v>
      </c>
      <c r="J161" s="176"/>
      <c r="K161" s="176">
        <v>0.1</v>
      </c>
      <c r="L161" s="163">
        <f t="shared" si="20"/>
        <v>2.0499999999999998</v>
      </c>
      <c r="M161" s="3"/>
      <c r="N161" s="3"/>
      <c r="O161" s="3"/>
      <c r="P161" s="3"/>
    </row>
    <row r="162" spans="1:16" ht="30" x14ac:dyDescent="0.2">
      <c r="A162" s="184" t="s">
        <v>152</v>
      </c>
      <c r="B162" s="176"/>
      <c r="C162" s="176"/>
      <c r="D162" s="176">
        <v>1</v>
      </c>
      <c r="E162" s="176"/>
      <c r="F162" s="176"/>
      <c r="G162" s="176"/>
      <c r="H162" s="176"/>
      <c r="I162" s="176"/>
      <c r="J162" s="176"/>
      <c r="K162" s="176">
        <v>1</v>
      </c>
      <c r="L162" s="163">
        <f t="shared" si="20"/>
        <v>2</v>
      </c>
      <c r="M162" s="3"/>
      <c r="N162" s="3"/>
      <c r="O162" s="3"/>
      <c r="P162" s="3"/>
    </row>
    <row r="163" spans="1:16" ht="30" x14ac:dyDescent="0.2">
      <c r="A163" s="184" t="s">
        <v>153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>
        <v>0.3</v>
      </c>
      <c r="L163" s="163">
        <f t="shared" si="20"/>
        <v>0.3</v>
      </c>
      <c r="M163" s="3"/>
      <c r="N163" s="3"/>
      <c r="O163" s="3"/>
      <c r="P163" s="3"/>
    </row>
    <row r="164" spans="1:16" ht="30" x14ac:dyDescent="0.2">
      <c r="A164" s="184" t="s">
        <v>154</v>
      </c>
      <c r="B164" s="176"/>
      <c r="C164" s="176"/>
      <c r="D164" s="176"/>
      <c r="E164" s="176"/>
      <c r="F164" s="176"/>
      <c r="G164" s="176"/>
      <c r="H164" s="176"/>
      <c r="I164" s="176"/>
      <c r="J164" s="176"/>
      <c r="K164" s="176">
        <v>0.9</v>
      </c>
      <c r="L164" s="163">
        <f t="shared" si="20"/>
        <v>0.9</v>
      </c>
      <c r="M164" s="3"/>
      <c r="N164" s="3"/>
      <c r="O164" s="3"/>
      <c r="P164" s="3"/>
    </row>
    <row r="165" spans="1:16" ht="14.25" x14ac:dyDescent="0.2">
      <c r="A165" s="185" t="s">
        <v>155</v>
      </c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63"/>
      <c r="M165" s="3"/>
      <c r="N165" s="3"/>
      <c r="O165" s="3"/>
      <c r="P165" s="3"/>
    </row>
    <row r="166" spans="1:16" ht="45" x14ac:dyDescent="0.2">
      <c r="A166" s="49" t="s">
        <v>156</v>
      </c>
      <c r="B166" s="176">
        <v>1.2</v>
      </c>
      <c r="C166" s="176">
        <v>0.6</v>
      </c>
      <c r="D166" s="176">
        <v>0.7</v>
      </c>
      <c r="E166" s="176">
        <v>0.6</v>
      </c>
      <c r="F166" s="176">
        <v>0.6</v>
      </c>
      <c r="G166" s="176">
        <v>0.7</v>
      </c>
      <c r="H166" s="176">
        <v>0.7</v>
      </c>
      <c r="I166" s="176">
        <v>0.7</v>
      </c>
      <c r="J166" s="176">
        <v>0.6</v>
      </c>
      <c r="K166" s="176">
        <v>0.6</v>
      </c>
      <c r="L166" s="163">
        <f>SUM(B166:K166)/10</f>
        <v>0.7</v>
      </c>
      <c r="M166" s="3"/>
      <c r="N166" s="3"/>
      <c r="O166" s="3"/>
      <c r="P166" s="3"/>
    </row>
    <row r="167" spans="1:16" x14ac:dyDescent="0.2">
      <c r="A167" s="3"/>
      <c r="B167" s="5"/>
      <c r="C167" s="5"/>
      <c r="D167" s="5"/>
      <c r="E167" s="3"/>
      <c r="F167" s="5"/>
      <c r="G167" s="5"/>
      <c r="H167" s="5"/>
      <c r="I167" s="5"/>
      <c r="J167" s="5"/>
      <c r="K167" s="5"/>
      <c r="L167" s="2"/>
      <c r="M167" s="3"/>
      <c r="N167" s="3"/>
      <c r="O167" s="3"/>
      <c r="P167" s="3"/>
    </row>
    <row r="168" spans="1:16" x14ac:dyDescent="0.2">
      <c r="A168" s="3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52"/>
      <c r="M168" s="3"/>
      <c r="N168" s="3"/>
      <c r="O168" s="3"/>
      <c r="P168" s="3"/>
    </row>
    <row r="169" spans="1:16" ht="15" x14ac:dyDescent="0.25">
      <c r="A169" s="15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87"/>
      <c r="M169" s="3"/>
      <c r="N169" s="3"/>
      <c r="O169" s="3"/>
      <c r="P169" s="3"/>
    </row>
    <row r="170" spans="1:16" ht="18.75" x14ac:dyDescent="0.3">
      <c r="A170" s="304" t="s">
        <v>157</v>
      </c>
      <c r="B170" s="304"/>
      <c r="C170" s="304"/>
      <c r="D170" s="304"/>
      <c r="E170" s="304"/>
      <c r="F170" s="304"/>
      <c r="G170" s="169"/>
      <c r="H170" s="186"/>
      <c r="I170" s="186"/>
      <c r="J170" s="186"/>
      <c r="K170" s="186"/>
      <c r="L170" s="152"/>
      <c r="M170" s="3"/>
      <c r="N170" s="3"/>
      <c r="O170" s="3"/>
      <c r="P170" s="3"/>
    </row>
    <row r="171" spans="1:16" x14ac:dyDescent="0.2">
      <c r="A171" s="165"/>
      <c r="B171" s="165"/>
      <c r="C171" s="165"/>
      <c r="D171" s="165"/>
      <c r="E171" s="165"/>
      <c r="F171" s="165"/>
      <c r="G171" s="186"/>
      <c r="H171" s="186"/>
      <c r="I171" s="186"/>
      <c r="J171" s="186"/>
      <c r="K171" s="186"/>
      <c r="L171" s="152"/>
      <c r="M171" s="3"/>
      <c r="N171" s="3"/>
      <c r="O171" s="3"/>
      <c r="P171" s="3"/>
    </row>
    <row r="172" spans="1:16" x14ac:dyDescent="0.2">
      <c r="A172" s="3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52"/>
      <c r="M172" s="3"/>
      <c r="N172" s="3"/>
      <c r="O172" s="3"/>
      <c r="P172" s="3"/>
    </row>
    <row r="173" spans="1:16" ht="18.75" x14ac:dyDescent="0.3">
      <c r="A173" s="188" t="s">
        <v>158</v>
      </c>
      <c r="B173" s="189"/>
      <c r="C173" s="189"/>
      <c r="D173" s="189"/>
      <c r="E173" s="189"/>
      <c r="F173" s="189"/>
      <c r="G173" s="186"/>
      <c r="H173" s="186"/>
      <c r="I173" s="186"/>
      <c r="J173" s="186"/>
      <c r="K173" s="186"/>
      <c r="L173" s="152"/>
      <c r="M173" s="3"/>
      <c r="N173" s="3"/>
      <c r="O173" s="3"/>
      <c r="P173" s="3"/>
    </row>
    <row r="174" spans="1:16" ht="18.75" x14ac:dyDescent="0.3">
      <c r="A174" s="190"/>
      <c r="B174" s="190"/>
      <c r="C174" s="190"/>
      <c r="D174" s="190"/>
      <c r="E174" s="190"/>
      <c r="F174" s="190"/>
      <c r="G174" s="186"/>
      <c r="H174" s="186"/>
      <c r="I174" s="186"/>
      <c r="J174" s="186"/>
      <c r="K174" s="186"/>
      <c r="L174" s="152"/>
      <c r="M174" s="3"/>
      <c r="N174" s="3"/>
      <c r="O174" s="3"/>
      <c r="P174" s="3"/>
    </row>
    <row r="175" spans="1:16" ht="15.75" x14ac:dyDescent="0.25">
      <c r="A175" s="191" t="s">
        <v>159</v>
      </c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52"/>
      <c r="M175" s="3"/>
      <c r="N175" s="3"/>
      <c r="O175" s="3"/>
      <c r="P175" s="3"/>
    </row>
  </sheetData>
  <sheetProtection selectLockedCells="1" selectUnlockedCells="1"/>
  <mergeCells count="16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03:L103"/>
    <mergeCell ref="A170:F170"/>
  </mergeCells>
  <pageMargins left="0.54027777777777775" right="3.7499999999999999E-2" top="0.25" bottom="0.25" header="0.51180555555555551" footer="0.51180555555555551"/>
  <pageSetup paperSize="9" scale="90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8"/>
  <sheetViews>
    <sheetView workbookViewId="0">
      <pane xSplit="1" ySplit="6" topLeftCell="B196" activePane="bottomRight" state="frozen"/>
      <selection pane="topRight" activeCell="B1" sqref="B1"/>
      <selection pane="bottomLeft" activeCell="A196" sqref="A196"/>
      <selection pane="bottomRight" activeCell="L217" sqref="L217"/>
    </sheetView>
  </sheetViews>
  <sheetFormatPr defaultRowHeight="12.75" x14ac:dyDescent="0.2"/>
  <cols>
    <col min="1" max="1" width="48" style="3" customWidth="1"/>
    <col min="2" max="2" width="11" style="3" customWidth="1"/>
    <col min="3" max="3" width="10.85546875" style="3" customWidth="1"/>
    <col min="4" max="4" width="9.42578125" style="3" customWidth="1"/>
    <col min="5" max="5" width="9.85546875" style="3" customWidth="1"/>
    <col min="6" max="6" width="9.42578125" style="3" customWidth="1"/>
    <col min="7" max="7" width="9.5703125" style="3" customWidth="1"/>
    <col min="8" max="8" width="11" style="3" customWidth="1"/>
    <col min="9" max="9" width="11.5703125" style="3" customWidth="1"/>
    <col min="10" max="10" width="9.5703125" style="3" customWidth="1"/>
    <col min="11" max="11" width="9.85546875" style="3" customWidth="1"/>
    <col min="12" max="12" width="10.7109375" style="2" customWidth="1"/>
    <col min="13" max="13" width="8" style="3" customWidth="1"/>
    <col min="14" max="16384" width="9.140625" style="3"/>
  </cols>
  <sheetData>
    <row r="1" spans="1:22" ht="15.75" x14ac:dyDescent="0.25">
      <c r="A1" s="297" t="s">
        <v>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22" ht="33" customHeight="1" x14ac:dyDescent="0.2">
      <c r="A2" s="298" t="s">
        <v>160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22" x14ac:dyDescent="0.2">
      <c r="A3" s="132" t="s">
        <v>56</v>
      </c>
      <c r="B3" s="133">
        <f t="shared" ref="B3:L3" si="0">B18/(B9-B11)/12/1000</f>
        <v>6.800759392486011</v>
      </c>
      <c r="C3" s="133">
        <f t="shared" si="0"/>
        <v>17.482638888888889</v>
      </c>
      <c r="D3" s="133">
        <f t="shared" si="0"/>
        <v>8.1136363636363633</v>
      </c>
      <c r="E3" s="133">
        <f t="shared" si="0"/>
        <v>11.039215686274508</v>
      </c>
      <c r="F3" s="133">
        <f t="shared" si="0"/>
        <v>10.946601941747575</v>
      </c>
      <c r="G3" s="133">
        <f t="shared" si="0"/>
        <v>43.115942028985486</v>
      </c>
      <c r="H3" s="133">
        <f t="shared" si="0"/>
        <v>20.892857142857149</v>
      </c>
      <c r="I3" s="133">
        <f t="shared" si="0"/>
        <v>12.60683760683761</v>
      </c>
      <c r="J3" s="133">
        <f t="shared" si="0"/>
        <v>14.941666666666666</v>
      </c>
      <c r="K3" s="133">
        <f t="shared" si="0"/>
        <v>11.519607843137258</v>
      </c>
      <c r="L3" s="133">
        <f t="shared" si="0"/>
        <v>8.2440363498674767</v>
      </c>
    </row>
    <row r="4" spans="1:22" ht="12.75" customHeight="1" x14ac:dyDescent="0.2">
      <c r="A4" s="305" t="s">
        <v>11</v>
      </c>
      <c r="B4" s="301" t="s">
        <v>0</v>
      </c>
      <c r="C4" s="301" t="s">
        <v>1</v>
      </c>
      <c r="D4" s="301" t="s">
        <v>2</v>
      </c>
      <c r="E4" s="301" t="s">
        <v>3</v>
      </c>
      <c r="F4" s="301" t="s">
        <v>4</v>
      </c>
      <c r="G4" s="301" t="s">
        <v>5</v>
      </c>
      <c r="H4" s="301" t="s">
        <v>6</v>
      </c>
      <c r="I4" s="301" t="s">
        <v>14</v>
      </c>
      <c r="J4" s="301" t="s">
        <v>7</v>
      </c>
      <c r="K4" s="302" t="s">
        <v>8</v>
      </c>
      <c r="L4" s="293" t="s">
        <v>52</v>
      </c>
    </row>
    <row r="5" spans="1:22" ht="21.75" customHeight="1" x14ac:dyDescent="0.2">
      <c r="A5" s="305"/>
      <c r="B5" s="301"/>
      <c r="C5" s="301"/>
      <c r="D5" s="301"/>
      <c r="E5" s="301"/>
      <c r="F5" s="301"/>
      <c r="G5" s="301"/>
      <c r="H5" s="301"/>
      <c r="I5" s="301"/>
      <c r="J5" s="301"/>
      <c r="K5" s="302"/>
      <c r="L5" s="293"/>
    </row>
    <row r="6" spans="1:22" s="5" customFormat="1" ht="33" customHeight="1" x14ac:dyDescent="0.25">
      <c r="A6" s="134" t="s">
        <v>57</v>
      </c>
      <c r="B6" s="135">
        <v>49.534999999999997</v>
      </c>
      <c r="C6" s="135">
        <v>10.257999999999999</v>
      </c>
      <c r="D6" s="135">
        <v>8.4030000000000005</v>
      </c>
      <c r="E6" s="135">
        <v>8.4779999999999998</v>
      </c>
      <c r="F6" s="135">
        <v>7.5880000000000001</v>
      </c>
      <c r="G6" s="135">
        <v>4.67</v>
      </c>
      <c r="H6" s="135">
        <v>4.0460000000000003</v>
      </c>
      <c r="I6" s="135">
        <v>6.1849999999999996</v>
      </c>
      <c r="J6" s="135">
        <v>2.2269999999999999</v>
      </c>
      <c r="K6" s="135">
        <v>2.206</v>
      </c>
      <c r="L6" s="136">
        <f>SUM(B6:K6)</f>
        <v>103.596</v>
      </c>
    </row>
    <row r="7" spans="1:22" s="5" customFormat="1" ht="33" customHeight="1" x14ac:dyDescent="0.25">
      <c r="A7" s="137" t="s">
        <v>161</v>
      </c>
      <c r="B7" s="138">
        <v>7.2</v>
      </c>
      <c r="C7" s="138">
        <v>7</v>
      </c>
      <c r="D7" s="138">
        <v>6.6</v>
      </c>
      <c r="E7" s="138">
        <v>6.6</v>
      </c>
      <c r="F7" s="138">
        <v>6.7</v>
      </c>
      <c r="G7" s="138">
        <v>6.9</v>
      </c>
      <c r="H7" s="138">
        <v>7.3</v>
      </c>
      <c r="I7" s="138">
        <v>7</v>
      </c>
      <c r="J7" s="138">
        <v>8</v>
      </c>
      <c r="K7" s="138">
        <v>6</v>
      </c>
      <c r="L7" s="139"/>
      <c r="M7" s="192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33" customHeight="1" x14ac:dyDescent="0.25">
      <c r="A8" s="193" t="s">
        <v>59</v>
      </c>
      <c r="B8" s="28">
        <v>27.068999999999999</v>
      </c>
      <c r="C8" s="162">
        <v>5.29</v>
      </c>
      <c r="D8" s="162">
        <v>4.1500000000000004</v>
      </c>
      <c r="E8" s="162">
        <v>4.42</v>
      </c>
      <c r="F8" s="28">
        <v>3.8</v>
      </c>
      <c r="G8" s="162">
        <v>2.46</v>
      </c>
      <c r="H8" s="28">
        <v>1.69</v>
      </c>
      <c r="I8" s="28">
        <v>3.5550000000000002</v>
      </c>
      <c r="J8" s="28">
        <v>1.3560000000000001</v>
      </c>
      <c r="K8" s="162">
        <v>1.29</v>
      </c>
      <c r="L8" s="25">
        <f>SUM(B8:K8)</f>
        <v>55.08</v>
      </c>
      <c r="M8" s="144"/>
      <c r="N8" s="141"/>
      <c r="O8" s="141"/>
      <c r="P8" s="141"/>
      <c r="Q8" s="141"/>
      <c r="R8" s="141"/>
      <c r="S8" s="141"/>
      <c r="T8" s="141"/>
      <c r="U8" s="141"/>
      <c r="V8" s="141"/>
    </row>
    <row r="9" spans="1:22" s="5" customFormat="1" ht="20.25" customHeight="1" x14ac:dyDescent="0.25">
      <c r="A9" s="137" t="s">
        <v>60</v>
      </c>
      <c r="B9" s="143">
        <v>22.25</v>
      </c>
      <c r="C9" s="143">
        <v>3.53</v>
      </c>
      <c r="D9" s="143">
        <v>2.25</v>
      </c>
      <c r="E9" s="143">
        <v>2.7</v>
      </c>
      <c r="F9" s="143">
        <v>2.38</v>
      </c>
      <c r="G9" s="143">
        <v>1.08</v>
      </c>
      <c r="H9" s="143">
        <v>1.22</v>
      </c>
      <c r="I9" s="143">
        <v>2.2799999999999998</v>
      </c>
      <c r="J9" s="143">
        <v>1.28</v>
      </c>
      <c r="K9" s="143">
        <v>0.97</v>
      </c>
      <c r="L9" s="139">
        <f>SUM(B9:K9)</f>
        <v>39.94</v>
      </c>
      <c r="M9" s="194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35.25" customHeight="1" x14ac:dyDescent="0.25">
      <c r="A10" s="49" t="s">
        <v>61</v>
      </c>
      <c r="B10" s="26">
        <v>15.6</v>
      </c>
      <c r="C10" s="26">
        <v>11.4</v>
      </c>
      <c r="D10" s="26">
        <v>11.7</v>
      </c>
      <c r="E10" s="26">
        <v>11.1</v>
      </c>
      <c r="F10" s="26">
        <v>11.9</v>
      </c>
      <c r="G10" s="26">
        <v>12.6</v>
      </c>
      <c r="H10" s="26">
        <v>13.3</v>
      </c>
      <c r="I10" s="26">
        <v>11.5</v>
      </c>
      <c r="J10" s="26">
        <v>14</v>
      </c>
      <c r="K10" s="26">
        <v>10.6</v>
      </c>
      <c r="L10" s="25"/>
      <c r="M10" s="140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30" customHeight="1" x14ac:dyDescent="0.25">
      <c r="A11" s="49" t="s">
        <v>62</v>
      </c>
      <c r="B11" s="162">
        <v>1.4</v>
      </c>
      <c r="C11" s="162">
        <v>3.05</v>
      </c>
      <c r="D11" s="162">
        <v>1.1499999999999999</v>
      </c>
      <c r="E11" s="162">
        <v>1.85</v>
      </c>
      <c r="F11" s="162">
        <v>1.35</v>
      </c>
      <c r="G11" s="162">
        <v>0.85</v>
      </c>
      <c r="H11" s="162">
        <v>0.8</v>
      </c>
      <c r="I11" s="162">
        <v>1.5</v>
      </c>
      <c r="J11" s="162">
        <v>0.78</v>
      </c>
      <c r="K11" s="162">
        <v>0.8</v>
      </c>
      <c r="L11" s="25">
        <f>SUM(B11:K11)</f>
        <v>13.53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33.75" customHeight="1" x14ac:dyDescent="0.25">
      <c r="A12" s="195" t="s">
        <v>22</v>
      </c>
      <c r="B12" s="26">
        <f t="shared" ref="B12:L12" si="1">B56/B11/12/1000</f>
        <v>12.6755</v>
      </c>
      <c r="C12" s="26">
        <f t="shared" si="1"/>
        <v>13.405333333333333</v>
      </c>
      <c r="D12" s="26">
        <f t="shared" si="1"/>
        <v>12.499362318840582</v>
      </c>
      <c r="E12" s="26">
        <f t="shared" si="1"/>
        <v>12.856</v>
      </c>
      <c r="F12" s="26">
        <f t="shared" si="1"/>
        <v>12.23</v>
      </c>
      <c r="G12" s="26">
        <f t="shared" si="1"/>
        <v>12.545784313725489</v>
      </c>
      <c r="H12" s="26">
        <f t="shared" si="1"/>
        <v>12.514583333333334</v>
      </c>
      <c r="I12" s="26">
        <f t="shared" si="1"/>
        <v>12.868099999999998</v>
      </c>
      <c r="J12" s="26">
        <f t="shared" si="1"/>
        <v>12.4642094017094</v>
      </c>
      <c r="K12" s="26">
        <f t="shared" si="1"/>
        <v>11.978979166666665</v>
      </c>
      <c r="L12" s="35">
        <f t="shared" si="1"/>
        <v>12.755604828775562</v>
      </c>
      <c r="M12" s="141"/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s="5" customFormat="1" ht="19.5" customHeight="1" x14ac:dyDescent="0.25">
      <c r="A13" s="148" t="s">
        <v>63</v>
      </c>
      <c r="B13" s="149">
        <v>181</v>
      </c>
      <c r="C13" s="149">
        <v>18</v>
      </c>
      <c r="D13" s="149">
        <v>16</v>
      </c>
      <c r="E13" s="149">
        <v>32</v>
      </c>
      <c r="F13" s="149">
        <v>36</v>
      </c>
      <c r="G13" s="149">
        <v>30</v>
      </c>
      <c r="H13" s="149">
        <v>25</v>
      </c>
      <c r="I13" s="149">
        <v>15</v>
      </c>
      <c r="J13" s="149">
        <v>5</v>
      </c>
      <c r="K13" s="149">
        <v>5</v>
      </c>
      <c r="L13" s="150">
        <f>B13+C13+D13+E13+F13+G13+H13+I13+J13+K13</f>
        <v>363</v>
      </c>
      <c r="M13" s="19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45" x14ac:dyDescent="0.25">
      <c r="A14" s="193" t="s">
        <v>64</v>
      </c>
      <c r="B14" s="26">
        <f t="shared" ref="B14:L14" si="2">B13/B8/1000*100</f>
        <v>0.66866156858398906</v>
      </c>
      <c r="C14" s="26">
        <f t="shared" si="2"/>
        <v>0.3402646502835539</v>
      </c>
      <c r="D14" s="26">
        <f t="shared" si="2"/>
        <v>0.38554216867469876</v>
      </c>
      <c r="E14" s="26">
        <f t="shared" si="2"/>
        <v>0.72398190045248867</v>
      </c>
      <c r="F14" s="26">
        <f t="shared" si="2"/>
        <v>0.94736842105263164</v>
      </c>
      <c r="G14" s="26">
        <f t="shared" si="2"/>
        <v>1.2195121951219512</v>
      </c>
      <c r="H14" s="26">
        <f t="shared" si="2"/>
        <v>1.4792899408284024</v>
      </c>
      <c r="I14" s="26">
        <f t="shared" si="2"/>
        <v>0.42194092827004215</v>
      </c>
      <c r="J14" s="26">
        <f t="shared" si="2"/>
        <v>0.36873156342182889</v>
      </c>
      <c r="K14" s="26">
        <f t="shared" si="2"/>
        <v>0.38759689922480622</v>
      </c>
      <c r="L14" s="35">
        <f t="shared" si="2"/>
        <v>0.65904139433551201</v>
      </c>
      <c r="M14" s="152"/>
    </row>
    <row r="15" spans="1:22" s="198" customFormat="1" ht="15" x14ac:dyDescent="0.25">
      <c r="A15" s="145" t="s">
        <v>65</v>
      </c>
      <c r="B15" s="135">
        <v>351784</v>
      </c>
      <c r="C15" s="135">
        <v>811</v>
      </c>
      <c r="D15" s="135">
        <v>48449</v>
      </c>
      <c r="E15" s="135">
        <v>3159</v>
      </c>
      <c r="F15" s="135">
        <v>0</v>
      </c>
      <c r="G15" s="135">
        <v>25914</v>
      </c>
      <c r="H15" s="135">
        <v>26577</v>
      </c>
      <c r="I15" s="135">
        <v>41726</v>
      </c>
      <c r="J15" s="135">
        <v>15722</v>
      </c>
      <c r="K15" s="135">
        <v>0</v>
      </c>
      <c r="L15" s="136">
        <f t="shared" ref="L15:L21" si="3">SUM(B15:K15)</f>
        <v>514142</v>
      </c>
      <c r="M15" s="197"/>
    </row>
    <row r="16" spans="1:22" s="198" customFormat="1" ht="15" x14ac:dyDescent="0.25">
      <c r="A16" s="145" t="s">
        <v>66</v>
      </c>
      <c r="B16" s="135">
        <v>143401</v>
      </c>
      <c r="C16" s="135"/>
      <c r="D16" s="135"/>
      <c r="E16" s="135">
        <v>27419</v>
      </c>
      <c r="F16" s="135"/>
      <c r="G16" s="135"/>
      <c r="H16" s="135"/>
      <c r="I16" s="135"/>
      <c r="J16" s="135"/>
      <c r="K16" s="135"/>
      <c r="L16" s="136">
        <f t="shared" si="3"/>
        <v>170820</v>
      </c>
      <c r="M16" s="197"/>
    </row>
    <row r="17" spans="1:14" s="198" customFormat="1" ht="22.5" customHeight="1" x14ac:dyDescent="0.25">
      <c r="A17" s="145" t="s">
        <v>67</v>
      </c>
      <c r="B17" s="135">
        <f t="shared" ref="B17:K17" si="4">B15-B16</f>
        <v>208383</v>
      </c>
      <c r="C17" s="135">
        <f t="shared" si="4"/>
        <v>811</v>
      </c>
      <c r="D17" s="135">
        <f t="shared" si="4"/>
        <v>48449</v>
      </c>
      <c r="E17" s="135">
        <f t="shared" si="4"/>
        <v>-24260</v>
      </c>
      <c r="F17" s="135">
        <f t="shared" si="4"/>
        <v>0</v>
      </c>
      <c r="G17" s="135">
        <f t="shared" si="4"/>
        <v>25914</v>
      </c>
      <c r="H17" s="135">
        <f t="shared" si="4"/>
        <v>26577</v>
      </c>
      <c r="I17" s="135">
        <f t="shared" si="4"/>
        <v>41726</v>
      </c>
      <c r="J17" s="135">
        <f t="shared" si="4"/>
        <v>15722</v>
      </c>
      <c r="K17" s="135">
        <f t="shared" si="4"/>
        <v>0</v>
      </c>
      <c r="L17" s="136">
        <f t="shared" si="3"/>
        <v>343322</v>
      </c>
      <c r="M17" s="197"/>
      <c r="N17" s="199"/>
    </row>
    <row r="18" spans="1:14" s="154" customFormat="1" ht="19.5" customHeight="1" x14ac:dyDescent="0.25">
      <c r="A18" s="155" t="s">
        <v>68</v>
      </c>
      <c r="B18" s="156">
        <v>1701550</v>
      </c>
      <c r="C18" s="156">
        <v>100700</v>
      </c>
      <c r="D18" s="156">
        <v>107100</v>
      </c>
      <c r="E18" s="156">
        <v>112600</v>
      </c>
      <c r="F18" s="156">
        <v>135300</v>
      </c>
      <c r="G18" s="156">
        <v>119000</v>
      </c>
      <c r="H18" s="156">
        <v>105300</v>
      </c>
      <c r="I18" s="156">
        <v>118000</v>
      </c>
      <c r="J18" s="156">
        <v>89650</v>
      </c>
      <c r="K18" s="156">
        <v>23500</v>
      </c>
      <c r="L18" s="136">
        <f t="shared" si="3"/>
        <v>2612700</v>
      </c>
      <c r="M18" s="153"/>
      <c r="N18" s="200"/>
    </row>
    <row r="19" spans="1:14" s="198" customFormat="1" ht="17.25" customHeight="1" x14ac:dyDescent="0.25">
      <c r="A19" s="159" t="s">
        <v>69</v>
      </c>
      <c r="B19" s="135">
        <v>406200</v>
      </c>
      <c r="C19" s="135"/>
      <c r="D19" s="135">
        <v>0</v>
      </c>
      <c r="E19" s="135"/>
      <c r="F19" s="135"/>
      <c r="G19" s="135">
        <v>188300</v>
      </c>
      <c r="H19" s="135"/>
      <c r="I19" s="135"/>
      <c r="J19" s="135"/>
      <c r="K19" s="135"/>
      <c r="L19" s="136">
        <f t="shared" si="3"/>
        <v>594500</v>
      </c>
      <c r="M19" s="199"/>
      <c r="N19" s="199"/>
    </row>
    <row r="20" spans="1:14" s="198" customFormat="1" ht="18.75" customHeight="1" x14ac:dyDescent="0.25">
      <c r="A20" s="159" t="s">
        <v>70</v>
      </c>
      <c r="B20" s="135">
        <v>2683670</v>
      </c>
      <c r="C20" s="135"/>
      <c r="D20" s="135">
        <v>9200</v>
      </c>
      <c r="E20" s="135"/>
      <c r="F20" s="135">
        <v>28000</v>
      </c>
      <c r="G20" s="135">
        <v>2535</v>
      </c>
      <c r="H20" s="135"/>
      <c r="I20" s="135">
        <v>13445</v>
      </c>
      <c r="J20" s="135">
        <v>7050</v>
      </c>
      <c r="K20" s="135"/>
      <c r="L20" s="136">
        <f t="shared" si="3"/>
        <v>2743900</v>
      </c>
    </row>
    <row r="21" spans="1:14" s="198" customFormat="1" ht="28.5" customHeight="1" x14ac:dyDescent="0.25">
      <c r="A21" s="160" t="s">
        <v>71</v>
      </c>
      <c r="B21" s="135">
        <v>341776</v>
      </c>
      <c r="C21" s="135">
        <v>1544</v>
      </c>
      <c r="D21" s="135">
        <v>470</v>
      </c>
      <c r="E21" s="135">
        <v>2674</v>
      </c>
      <c r="F21" s="135">
        <v>1672</v>
      </c>
      <c r="G21" s="135">
        <v>2481</v>
      </c>
      <c r="H21" s="135">
        <v>1610</v>
      </c>
      <c r="I21" s="135">
        <v>1242</v>
      </c>
      <c r="J21" s="135">
        <v>1309</v>
      </c>
      <c r="K21" s="135">
        <v>1822</v>
      </c>
      <c r="L21" s="136">
        <f t="shared" si="3"/>
        <v>356600</v>
      </c>
    </row>
    <row r="22" spans="1:14" ht="24" customHeight="1" x14ac:dyDescent="0.25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4" s="5" customFormat="1" ht="18.75" customHeight="1" x14ac:dyDescent="0.25">
      <c r="A23" s="164" t="s">
        <v>73</v>
      </c>
      <c r="B23" s="135">
        <v>3329.6</v>
      </c>
      <c r="C23" s="135"/>
      <c r="D23" s="135">
        <v>23.6</v>
      </c>
      <c r="E23" s="135"/>
      <c r="F23" s="135"/>
      <c r="G23" s="135"/>
      <c r="H23" s="135"/>
      <c r="I23" s="135"/>
      <c r="J23" s="135"/>
      <c r="K23" s="135"/>
      <c r="L23" s="136">
        <f t="shared" ref="L23:L52" si="5">SUM(B23:K23)</f>
        <v>3353.2</v>
      </c>
    </row>
    <row r="24" spans="1:14" s="5" customFormat="1" ht="18" customHeight="1" x14ac:dyDescent="0.25">
      <c r="A24" s="164" t="s">
        <v>74</v>
      </c>
      <c r="B24" s="135">
        <v>1071.9000000000001</v>
      </c>
      <c r="C24" s="135"/>
      <c r="D24" s="135"/>
      <c r="E24" s="135"/>
      <c r="F24" s="135"/>
      <c r="G24" s="135">
        <v>985.7</v>
      </c>
      <c r="H24" s="135"/>
      <c r="I24" s="135"/>
      <c r="J24" s="135"/>
      <c r="K24" s="135"/>
      <c r="L24" s="136">
        <f t="shared" si="5"/>
        <v>2057.6000000000004</v>
      </c>
    </row>
    <row r="25" spans="1:14" s="5" customFormat="1" ht="18" customHeight="1" x14ac:dyDescent="0.25">
      <c r="A25" s="164" t="s">
        <v>75</v>
      </c>
      <c r="B25" s="135">
        <v>13413.5</v>
      </c>
      <c r="C25" s="135"/>
      <c r="D25" s="135">
        <v>23.7</v>
      </c>
      <c r="E25" s="135"/>
      <c r="F25" s="135"/>
      <c r="G25" s="135"/>
      <c r="H25" s="135"/>
      <c r="I25" s="135">
        <v>236.8</v>
      </c>
      <c r="J25" s="135">
        <v>199</v>
      </c>
      <c r="K25" s="135"/>
      <c r="L25" s="136">
        <f t="shared" si="5"/>
        <v>13873</v>
      </c>
      <c r="M25" s="201"/>
    </row>
    <row r="26" spans="1:14" s="5" customFormat="1" ht="31.5" customHeight="1" x14ac:dyDescent="0.25">
      <c r="A26" s="164" t="s">
        <v>162</v>
      </c>
      <c r="B26" s="135">
        <v>39945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5"/>
        <v>39945</v>
      </c>
    </row>
    <row r="27" spans="1:14" s="5" customFormat="1" ht="27.75" customHeight="1" x14ac:dyDescent="0.25">
      <c r="A27" s="164" t="s">
        <v>77</v>
      </c>
      <c r="B27" s="135">
        <v>70.7</v>
      </c>
      <c r="C27" s="135"/>
      <c r="D27" s="135">
        <v>20.9</v>
      </c>
      <c r="E27" s="135"/>
      <c r="F27" s="135"/>
      <c r="G27" s="135">
        <v>36.700000000000003</v>
      </c>
      <c r="H27" s="135"/>
      <c r="I27" s="135">
        <v>135.4</v>
      </c>
      <c r="J27" s="135">
        <v>64.8</v>
      </c>
      <c r="K27" s="135"/>
      <c r="L27" s="136">
        <f t="shared" si="5"/>
        <v>328.50000000000006</v>
      </c>
    </row>
    <row r="28" spans="1:14" s="5" customFormat="1" ht="15.75" customHeight="1" x14ac:dyDescent="0.25">
      <c r="A28" s="164" t="s">
        <v>78</v>
      </c>
      <c r="B28" s="135">
        <v>7375.36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5"/>
        <v>7375.36</v>
      </c>
    </row>
    <row r="29" spans="1:14" s="5" customFormat="1" ht="15.75" customHeight="1" x14ac:dyDescent="0.25">
      <c r="A29" s="164" t="s">
        <v>79</v>
      </c>
      <c r="B29" s="135">
        <v>1283.6400000000001</v>
      </c>
      <c r="C29" s="135"/>
      <c r="D29" s="135"/>
      <c r="E29" s="135"/>
      <c r="F29" s="135"/>
      <c r="G29" s="135"/>
      <c r="H29" s="135"/>
      <c r="I29" s="135">
        <v>43.8</v>
      </c>
      <c r="J29" s="135">
        <v>20</v>
      </c>
      <c r="K29" s="135"/>
      <c r="L29" s="136">
        <f t="shared" si="5"/>
        <v>1347.44</v>
      </c>
    </row>
    <row r="30" spans="1:14" s="5" customFormat="1" ht="17.25" customHeight="1" x14ac:dyDescent="0.25">
      <c r="A30" s="164" t="s">
        <v>80</v>
      </c>
      <c r="B30" s="135">
        <v>11742</v>
      </c>
      <c r="C30" s="135"/>
      <c r="D30" s="135"/>
      <c r="E30" s="135"/>
      <c r="F30" s="135"/>
      <c r="G30" s="135"/>
      <c r="H30" s="135"/>
      <c r="I30" s="135">
        <v>218</v>
      </c>
      <c r="J30" s="135"/>
      <c r="K30" s="135"/>
      <c r="L30" s="136">
        <f t="shared" si="5"/>
        <v>11960</v>
      </c>
    </row>
    <row r="31" spans="1:14" s="5" customFormat="1" ht="36.75" customHeight="1" x14ac:dyDescent="0.25">
      <c r="A31" s="166" t="s">
        <v>163</v>
      </c>
      <c r="B31" s="135">
        <v>3572.49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6">
        <f t="shared" si="5"/>
        <v>3572.49</v>
      </c>
    </row>
    <row r="32" spans="1:14" s="5" customFormat="1" ht="30" customHeight="1" x14ac:dyDescent="0.25">
      <c r="A32" s="166" t="s">
        <v>82</v>
      </c>
      <c r="B32" s="135">
        <v>164.97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5"/>
        <v>164.97</v>
      </c>
    </row>
    <row r="33" spans="1:12" s="5" customFormat="1" ht="17.25" customHeight="1" x14ac:dyDescent="0.25">
      <c r="A33" s="166" t="s">
        <v>164</v>
      </c>
      <c r="B33" s="135">
        <v>992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5"/>
        <v>992</v>
      </c>
    </row>
    <row r="34" spans="1:12" s="5" customFormat="1" ht="30.75" customHeight="1" x14ac:dyDescent="0.25">
      <c r="A34" s="166" t="s">
        <v>165</v>
      </c>
      <c r="B34" s="135">
        <v>208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5"/>
        <v>208</v>
      </c>
    </row>
    <row r="35" spans="1:12" s="5" customFormat="1" ht="27.75" customHeight="1" x14ac:dyDescent="0.25">
      <c r="A35" s="166" t="s">
        <v>166</v>
      </c>
      <c r="B35" s="135">
        <v>3.61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5"/>
        <v>3.61</v>
      </c>
    </row>
    <row r="36" spans="1:12" s="5" customFormat="1" ht="28.5" customHeight="1" x14ac:dyDescent="0.25">
      <c r="A36" s="166" t="s">
        <v>167</v>
      </c>
      <c r="B36" s="135">
        <v>31.204999999999998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5"/>
        <v>31.204999999999998</v>
      </c>
    </row>
    <row r="37" spans="1:12" s="5" customFormat="1" ht="28.5" customHeight="1" x14ac:dyDescent="0.25">
      <c r="A37" s="166" t="s">
        <v>87</v>
      </c>
      <c r="B37" s="135">
        <v>17.48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5"/>
        <v>17.48</v>
      </c>
    </row>
    <row r="38" spans="1:12" s="5" customFormat="1" ht="33" customHeight="1" x14ac:dyDescent="0.25">
      <c r="A38" s="166" t="s">
        <v>88</v>
      </c>
      <c r="B38" s="135">
        <v>374.86599999999999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5"/>
        <v>374.86599999999999</v>
      </c>
    </row>
    <row r="39" spans="1:12" s="5" customFormat="1" ht="22.5" customHeight="1" x14ac:dyDescent="0.25">
      <c r="A39" s="166" t="s">
        <v>168</v>
      </c>
      <c r="B39" s="135">
        <v>6.2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>
        <f t="shared" si="5"/>
        <v>6.2</v>
      </c>
    </row>
    <row r="40" spans="1:12" s="5" customFormat="1" ht="30.75" customHeight="1" x14ac:dyDescent="0.25">
      <c r="A40" s="166" t="s">
        <v>169</v>
      </c>
      <c r="B40" s="135">
        <v>87.3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>
        <f t="shared" si="5"/>
        <v>87.3</v>
      </c>
    </row>
    <row r="41" spans="1:12" s="5" customFormat="1" ht="29.25" customHeight="1" x14ac:dyDescent="0.25">
      <c r="A41" s="166" t="s">
        <v>170</v>
      </c>
      <c r="B41" s="135"/>
      <c r="C41" s="135"/>
      <c r="D41" s="135"/>
      <c r="E41" s="135"/>
      <c r="F41" s="135"/>
      <c r="G41" s="135"/>
      <c r="H41" s="135"/>
      <c r="I41" s="135">
        <v>2.7</v>
      </c>
      <c r="J41" s="135"/>
      <c r="K41" s="135"/>
      <c r="L41" s="136">
        <f t="shared" si="5"/>
        <v>2.7</v>
      </c>
    </row>
    <row r="42" spans="1:12" s="5" customFormat="1" ht="22.5" customHeight="1" x14ac:dyDescent="0.25">
      <c r="A42" s="166" t="s">
        <v>171</v>
      </c>
      <c r="B42" s="135">
        <v>12.702</v>
      </c>
      <c r="C42" s="135"/>
      <c r="D42" s="135">
        <v>1.4390000000000001</v>
      </c>
      <c r="E42" s="135"/>
      <c r="F42" s="135"/>
      <c r="G42" s="135">
        <v>1.103</v>
      </c>
      <c r="H42" s="135"/>
      <c r="I42" s="135">
        <v>3.5289999999999999</v>
      </c>
      <c r="J42" s="135"/>
      <c r="K42" s="135"/>
      <c r="L42" s="136">
        <f t="shared" si="5"/>
        <v>18.773</v>
      </c>
    </row>
    <row r="43" spans="1:12" s="5" customFormat="1" ht="22.5" customHeight="1" x14ac:dyDescent="0.25">
      <c r="A43" s="166" t="s">
        <v>172</v>
      </c>
      <c r="B43" s="135">
        <v>6.7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6">
        <f t="shared" si="5"/>
        <v>6.7</v>
      </c>
    </row>
    <row r="44" spans="1:12" s="5" customFormat="1" ht="29.25" customHeight="1" x14ac:dyDescent="0.25">
      <c r="A44" s="166" t="s">
        <v>173</v>
      </c>
      <c r="B44" s="135">
        <v>294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6">
        <f t="shared" si="5"/>
        <v>294</v>
      </c>
    </row>
    <row r="45" spans="1:12" s="5" customFormat="1" ht="22.5" customHeight="1" x14ac:dyDescent="0.25">
      <c r="A45" s="166" t="s">
        <v>174</v>
      </c>
      <c r="B45" s="135">
        <v>1.1299999999999999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>
        <f t="shared" si="5"/>
        <v>1.1299999999999999</v>
      </c>
    </row>
    <row r="46" spans="1:12" s="5" customFormat="1" ht="22.5" customHeight="1" x14ac:dyDescent="0.25">
      <c r="A46" s="166" t="s">
        <v>175</v>
      </c>
      <c r="B46" s="135">
        <v>195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>
        <f t="shared" si="5"/>
        <v>195</v>
      </c>
    </row>
    <row r="47" spans="1:12" s="5" customFormat="1" ht="22.5" customHeight="1" x14ac:dyDescent="0.25">
      <c r="A47" s="166" t="s">
        <v>176</v>
      </c>
      <c r="B47" s="135">
        <v>999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6">
        <f t="shared" si="5"/>
        <v>999</v>
      </c>
    </row>
    <row r="48" spans="1:12" s="5" customFormat="1" ht="22.5" customHeight="1" x14ac:dyDescent="0.25">
      <c r="A48" s="166" t="s">
        <v>177</v>
      </c>
      <c r="B48" s="135">
        <v>601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>
        <f t="shared" si="5"/>
        <v>601</v>
      </c>
    </row>
    <row r="49" spans="1:12" s="5" customFormat="1" ht="33" customHeight="1" x14ac:dyDescent="0.25">
      <c r="A49" s="166" t="s">
        <v>178</v>
      </c>
      <c r="B49" s="135"/>
      <c r="C49" s="135"/>
      <c r="D49" s="135"/>
      <c r="E49" s="135"/>
      <c r="F49" s="135">
        <v>5</v>
      </c>
      <c r="G49" s="135"/>
      <c r="H49" s="135"/>
      <c r="I49" s="135"/>
      <c r="J49" s="135"/>
      <c r="K49" s="135"/>
      <c r="L49" s="136">
        <f t="shared" si="5"/>
        <v>5</v>
      </c>
    </row>
    <row r="50" spans="1:12" s="5" customFormat="1" ht="22.5" customHeight="1" x14ac:dyDescent="0.25">
      <c r="A50" s="166" t="s">
        <v>179</v>
      </c>
      <c r="B50" s="135">
        <v>16.481999999999999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6">
        <f t="shared" si="5"/>
        <v>16.481999999999999</v>
      </c>
    </row>
    <row r="51" spans="1:12" s="5" customFormat="1" ht="22.5" customHeight="1" x14ac:dyDescent="0.25">
      <c r="A51" s="166" t="s">
        <v>180</v>
      </c>
      <c r="B51" s="135">
        <v>174.11199999999999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6">
        <f t="shared" si="5"/>
        <v>174.11199999999999</v>
      </c>
    </row>
    <row r="52" spans="1:12" s="5" customFormat="1" ht="30" customHeight="1" x14ac:dyDescent="0.25">
      <c r="A52" s="166" t="s">
        <v>181</v>
      </c>
      <c r="B52" s="135"/>
      <c r="C52" s="135"/>
      <c r="D52" s="135"/>
      <c r="E52" s="135"/>
      <c r="F52" s="135"/>
      <c r="G52" s="135"/>
      <c r="H52" s="135"/>
      <c r="I52" s="135"/>
      <c r="J52" s="135">
        <v>1.1000000000000001</v>
      </c>
      <c r="K52" s="135"/>
      <c r="L52" s="136">
        <f t="shared" si="5"/>
        <v>1.1000000000000001</v>
      </c>
    </row>
    <row r="53" spans="1:12" s="5" customFormat="1" ht="28.5" x14ac:dyDescent="0.2">
      <c r="A53" s="167" t="s">
        <v>23</v>
      </c>
      <c r="B53" s="36">
        <f t="shared" ref="B53:L53" si="6">B54+B55+B56</f>
        <v>1396887.4</v>
      </c>
      <c r="C53" s="36">
        <f t="shared" si="6"/>
        <v>1034294</v>
      </c>
      <c r="D53" s="36">
        <f t="shared" si="6"/>
        <v>484876.4</v>
      </c>
      <c r="E53" s="36">
        <f t="shared" si="6"/>
        <v>761256.5</v>
      </c>
      <c r="F53" s="36">
        <f t="shared" si="6"/>
        <v>560483.6</v>
      </c>
      <c r="G53" s="36">
        <f t="shared" si="6"/>
        <v>527349.4</v>
      </c>
      <c r="H53" s="36">
        <f t="shared" si="6"/>
        <v>367951.6</v>
      </c>
      <c r="I53" s="36">
        <f t="shared" si="6"/>
        <v>809219.7</v>
      </c>
      <c r="J53" s="36">
        <f t="shared" si="6"/>
        <v>542514.69999999995</v>
      </c>
      <c r="K53" s="36">
        <f t="shared" si="6"/>
        <v>524066.8</v>
      </c>
      <c r="L53" s="36">
        <f t="shared" si="6"/>
        <v>7008900.0999999996</v>
      </c>
    </row>
    <row r="54" spans="1:12" s="5" customFormat="1" ht="17.25" customHeight="1" x14ac:dyDescent="0.25">
      <c r="A54" s="168" t="s">
        <v>38</v>
      </c>
      <c r="B54" s="138">
        <v>1055165.1000000001</v>
      </c>
      <c r="C54" s="138">
        <v>200377.2</v>
      </c>
      <c r="D54" s="138">
        <v>274175.2</v>
      </c>
      <c r="E54" s="138">
        <v>106811.2</v>
      </c>
      <c r="F54" s="138">
        <v>39161.599999999999</v>
      </c>
      <c r="G54" s="138">
        <v>225083.4</v>
      </c>
      <c r="H54" s="138">
        <v>216452.9</v>
      </c>
      <c r="I54" s="138">
        <v>539601.9</v>
      </c>
      <c r="J54" s="138">
        <v>364706.7</v>
      </c>
      <c r="K54" s="138">
        <v>126164.8</v>
      </c>
      <c r="L54" s="36">
        <f>SUM(B54:K54)</f>
        <v>3147700</v>
      </c>
    </row>
    <row r="55" spans="1:12" s="5" customFormat="1" ht="30" x14ac:dyDescent="0.25">
      <c r="A55" s="168" t="s">
        <v>39</v>
      </c>
      <c r="B55" s="138">
        <v>128773.9</v>
      </c>
      <c r="C55" s="138">
        <v>343281.6</v>
      </c>
      <c r="D55" s="138">
        <v>38210</v>
      </c>
      <c r="E55" s="138">
        <v>369042.1</v>
      </c>
      <c r="F55" s="138">
        <v>323196</v>
      </c>
      <c r="G55" s="138">
        <v>174299</v>
      </c>
      <c r="H55" s="138">
        <v>31358.7</v>
      </c>
      <c r="I55" s="138">
        <v>37992</v>
      </c>
      <c r="J55" s="138">
        <v>61143</v>
      </c>
      <c r="K55" s="138">
        <v>282903.8</v>
      </c>
      <c r="L55" s="36">
        <f>SUM(B55:K55)</f>
        <v>1790200.1</v>
      </c>
    </row>
    <row r="56" spans="1:12" s="5" customFormat="1" ht="16.5" customHeight="1" x14ac:dyDescent="0.25">
      <c r="A56" s="168" t="s">
        <v>33</v>
      </c>
      <c r="B56" s="138">
        <v>212948.4</v>
      </c>
      <c r="C56" s="138">
        <v>490635.2</v>
      </c>
      <c r="D56" s="138">
        <v>172491.2</v>
      </c>
      <c r="E56" s="138">
        <v>285403.2</v>
      </c>
      <c r="F56" s="138">
        <v>198126</v>
      </c>
      <c r="G56" s="138">
        <v>127967</v>
      </c>
      <c r="H56" s="138">
        <v>120140</v>
      </c>
      <c r="I56" s="138">
        <v>231625.8</v>
      </c>
      <c r="J56" s="138">
        <v>116665</v>
      </c>
      <c r="K56" s="138">
        <v>114998.2</v>
      </c>
      <c r="L56" s="36">
        <f>SUM(B56:K56)</f>
        <v>2071000</v>
      </c>
    </row>
    <row r="57" spans="1:12" s="5" customFormat="1" ht="28.5" x14ac:dyDescent="0.25">
      <c r="A57" s="170" t="s">
        <v>27</v>
      </c>
      <c r="B57" s="135"/>
      <c r="C57" s="135"/>
      <c r="D57" s="135"/>
      <c r="E57" s="169"/>
      <c r="F57" s="135"/>
      <c r="G57" s="135"/>
      <c r="H57" s="135"/>
      <c r="I57" s="135"/>
      <c r="J57" s="135"/>
      <c r="K57" s="135"/>
      <c r="L57" s="136"/>
    </row>
    <row r="58" spans="1:12" s="5" customFormat="1" ht="15" x14ac:dyDescent="0.25">
      <c r="A58" s="145" t="s">
        <v>28</v>
      </c>
      <c r="B58" s="135">
        <v>45.3</v>
      </c>
      <c r="C58" s="135">
        <v>30.5</v>
      </c>
      <c r="D58" s="135">
        <v>22.8</v>
      </c>
      <c r="E58" s="169">
        <v>37.5</v>
      </c>
      <c r="F58" s="135">
        <v>32.4</v>
      </c>
      <c r="G58" s="135">
        <v>27.4</v>
      </c>
      <c r="H58" s="135">
        <v>15</v>
      </c>
      <c r="I58" s="135">
        <v>35.6</v>
      </c>
      <c r="J58" s="135">
        <v>24</v>
      </c>
      <c r="K58" s="135">
        <v>34.700000000000003</v>
      </c>
      <c r="L58" s="136">
        <f>SUM(B58:K58)</f>
        <v>305.2</v>
      </c>
    </row>
    <row r="59" spans="1:12" s="5" customFormat="1" ht="30" x14ac:dyDescent="0.25">
      <c r="A59" s="168" t="s">
        <v>38</v>
      </c>
      <c r="B59" s="135">
        <v>37.1</v>
      </c>
      <c r="C59" s="135">
        <v>14.4</v>
      </c>
      <c r="D59" s="135">
        <v>19.8</v>
      </c>
      <c r="E59" s="169">
        <v>7</v>
      </c>
      <c r="F59" s="135">
        <v>3.2</v>
      </c>
      <c r="G59" s="135">
        <v>13.1</v>
      </c>
      <c r="H59" s="135">
        <v>14.6</v>
      </c>
      <c r="I59" s="135">
        <v>32.200000000000003</v>
      </c>
      <c r="J59" s="135">
        <v>19.8</v>
      </c>
      <c r="K59" s="135">
        <v>10.4</v>
      </c>
      <c r="L59" s="136">
        <f t="shared" ref="L59:L73" si="7">SUM(B59:K59)</f>
        <v>171.6</v>
      </c>
    </row>
    <row r="60" spans="1:12" s="5" customFormat="1" ht="30" x14ac:dyDescent="0.25">
      <c r="A60" s="168" t="s">
        <v>39</v>
      </c>
      <c r="B60" s="135">
        <v>8.1999999999999993</v>
      </c>
      <c r="C60" s="135">
        <v>16.100000000000001</v>
      </c>
      <c r="D60" s="135">
        <v>3</v>
      </c>
      <c r="E60" s="169">
        <v>30.5</v>
      </c>
      <c r="F60" s="135">
        <v>29.2</v>
      </c>
      <c r="G60" s="135">
        <v>14.3</v>
      </c>
      <c r="H60" s="135">
        <v>0.4</v>
      </c>
      <c r="I60" s="135">
        <v>3.4</v>
      </c>
      <c r="J60" s="135">
        <v>4.2</v>
      </c>
      <c r="K60" s="135">
        <v>24.3</v>
      </c>
      <c r="L60" s="136">
        <f t="shared" si="7"/>
        <v>133.60000000000002</v>
      </c>
    </row>
    <row r="61" spans="1:12" s="5" customFormat="1" ht="15" x14ac:dyDescent="0.25">
      <c r="A61" s="168" t="s">
        <v>33</v>
      </c>
      <c r="B61" s="135">
        <v>0</v>
      </c>
      <c r="C61" s="135">
        <v>0</v>
      </c>
      <c r="D61" s="135">
        <v>0</v>
      </c>
      <c r="E61" s="169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6">
        <f t="shared" si="7"/>
        <v>0</v>
      </c>
    </row>
    <row r="62" spans="1:12" s="5" customFormat="1" ht="15" x14ac:dyDescent="0.25">
      <c r="A62" s="145" t="s">
        <v>89</v>
      </c>
      <c r="B62" s="135"/>
      <c r="C62" s="135"/>
      <c r="D62" s="135"/>
      <c r="E62" s="169"/>
      <c r="F62" s="135"/>
      <c r="G62" s="135"/>
      <c r="H62" s="135"/>
      <c r="I62" s="135"/>
      <c r="J62" s="135"/>
      <c r="K62" s="135"/>
      <c r="L62" s="136">
        <f t="shared" si="7"/>
        <v>0</v>
      </c>
    </row>
    <row r="63" spans="1:12" s="5" customFormat="1" ht="15" x14ac:dyDescent="0.25">
      <c r="A63" s="145" t="s">
        <v>29</v>
      </c>
      <c r="B63" s="135">
        <v>11.76</v>
      </c>
      <c r="C63" s="135">
        <v>10.96</v>
      </c>
      <c r="D63" s="135">
        <v>4.66</v>
      </c>
      <c r="E63" s="135">
        <v>12.66</v>
      </c>
      <c r="F63" s="135">
        <v>10.46</v>
      </c>
      <c r="G63" s="135">
        <v>6.16</v>
      </c>
      <c r="H63" s="135">
        <v>2.76</v>
      </c>
      <c r="I63" s="135">
        <v>7.06</v>
      </c>
      <c r="J63" s="135">
        <v>4.76</v>
      </c>
      <c r="K63" s="135">
        <v>12.56</v>
      </c>
      <c r="L63" s="136">
        <f t="shared" si="7"/>
        <v>83.8</v>
      </c>
    </row>
    <row r="64" spans="1:12" s="5" customFormat="1" ht="15" x14ac:dyDescent="0.25">
      <c r="A64" s="145" t="s">
        <v>30</v>
      </c>
      <c r="B64" s="135">
        <v>0.7</v>
      </c>
      <c r="C64" s="135">
        <v>0.4</v>
      </c>
      <c r="D64" s="135">
        <v>2.7</v>
      </c>
      <c r="E64" s="135">
        <v>2.1</v>
      </c>
      <c r="F64" s="135">
        <v>1.5</v>
      </c>
      <c r="G64" s="135">
        <v>2</v>
      </c>
      <c r="H64" s="135">
        <v>1.6</v>
      </c>
      <c r="I64" s="135">
        <v>0</v>
      </c>
      <c r="J64" s="135">
        <v>0.9</v>
      </c>
      <c r="K64" s="135">
        <v>1.7</v>
      </c>
      <c r="L64" s="136">
        <f t="shared" si="7"/>
        <v>13.6</v>
      </c>
    </row>
    <row r="65" spans="1:13" s="5" customFormat="1" ht="30" x14ac:dyDescent="0.25">
      <c r="A65" s="168" t="s">
        <v>38</v>
      </c>
      <c r="B65" s="135">
        <v>0.2</v>
      </c>
      <c r="C65" s="135">
        <v>0.4</v>
      </c>
      <c r="D65" s="135">
        <v>2.7</v>
      </c>
      <c r="E65" s="135">
        <v>0.1</v>
      </c>
      <c r="F65" s="135">
        <v>0.1</v>
      </c>
      <c r="G65" s="135">
        <v>1.1000000000000001</v>
      </c>
      <c r="H65" s="135">
        <v>1.6</v>
      </c>
      <c r="I65" s="135">
        <v>0</v>
      </c>
      <c r="J65" s="135">
        <v>0.4</v>
      </c>
      <c r="K65" s="135">
        <v>0.3</v>
      </c>
      <c r="L65" s="136">
        <f t="shared" si="7"/>
        <v>6.9000000000000012</v>
      </c>
    </row>
    <row r="66" spans="1:13" s="5" customFormat="1" ht="30" x14ac:dyDescent="0.25">
      <c r="A66" s="168" t="s">
        <v>39</v>
      </c>
      <c r="B66" s="135">
        <v>0.5</v>
      </c>
      <c r="C66" s="135">
        <v>0</v>
      </c>
      <c r="D66" s="135">
        <v>0</v>
      </c>
      <c r="E66" s="135">
        <v>2</v>
      </c>
      <c r="F66" s="135">
        <v>1.4</v>
      </c>
      <c r="G66" s="135">
        <v>0.9</v>
      </c>
      <c r="H66" s="135">
        <v>0</v>
      </c>
      <c r="I66" s="135">
        <v>0</v>
      </c>
      <c r="J66" s="135">
        <v>0.5</v>
      </c>
      <c r="K66" s="135">
        <v>1.4</v>
      </c>
      <c r="L66" s="136">
        <f t="shared" si="7"/>
        <v>6.6999999999999993</v>
      </c>
    </row>
    <row r="67" spans="1:13" s="5" customFormat="1" ht="15" x14ac:dyDescent="0.25">
      <c r="A67" s="145" t="s">
        <v>31</v>
      </c>
      <c r="B67" s="135">
        <v>54.6</v>
      </c>
      <c r="C67" s="135">
        <v>21.5</v>
      </c>
      <c r="D67" s="135">
        <v>12.2</v>
      </c>
      <c r="E67" s="135">
        <v>36</v>
      </c>
      <c r="F67" s="135">
        <v>3.6</v>
      </c>
      <c r="G67" s="135">
        <v>66.2</v>
      </c>
      <c r="H67" s="135">
        <v>11.7</v>
      </c>
      <c r="I67" s="135">
        <v>42.4</v>
      </c>
      <c r="J67" s="135">
        <v>18.899999999999999</v>
      </c>
      <c r="K67" s="135">
        <v>11.6</v>
      </c>
      <c r="L67" s="136">
        <f t="shared" si="7"/>
        <v>278.7</v>
      </c>
    </row>
    <row r="68" spans="1:13" s="5" customFormat="1" ht="24" customHeight="1" x14ac:dyDescent="0.25">
      <c r="A68" s="168" t="s">
        <v>38</v>
      </c>
      <c r="B68" s="135">
        <v>54.6</v>
      </c>
      <c r="C68" s="135">
        <v>3.7</v>
      </c>
      <c r="D68" s="135">
        <v>12.2</v>
      </c>
      <c r="E68" s="135">
        <v>22.7</v>
      </c>
      <c r="F68" s="135">
        <v>3.6</v>
      </c>
      <c r="G68" s="135">
        <v>56.2</v>
      </c>
      <c r="H68" s="135">
        <v>11.7</v>
      </c>
      <c r="I68" s="135">
        <v>42.4</v>
      </c>
      <c r="J68" s="135">
        <v>18.899999999999999</v>
      </c>
      <c r="K68" s="135">
        <v>8.3000000000000007</v>
      </c>
      <c r="L68" s="136">
        <f t="shared" si="7"/>
        <v>234.3</v>
      </c>
    </row>
    <row r="69" spans="1:13" s="5" customFormat="1" ht="30" x14ac:dyDescent="0.25">
      <c r="A69" s="168" t="s">
        <v>39</v>
      </c>
      <c r="B69" s="135">
        <v>0</v>
      </c>
      <c r="C69" s="135">
        <v>17.8</v>
      </c>
      <c r="D69" s="135">
        <v>0</v>
      </c>
      <c r="E69" s="135">
        <v>13.3</v>
      </c>
      <c r="F69" s="135">
        <v>0</v>
      </c>
      <c r="G69" s="135">
        <v>10</v>
      </c>
      <c r="H69" s="135">
        <v>0</v>
      </c>
      <c r="I69" s="135">
        <v>0</v>
      </c>
      <c r="J69" s="135">
        <v>0</v>
      </c>
      <c r="K69" s="135">
        <v>3.3</v>
      </c>
      <c r="L69" s="136">
        <f t="shared" si="7"/>
        <v>44.4</v>
      </c>
    </row>
    <row r="70" spans="1:13" s="5" customFormat="1" ht="15" customHeight="1" x14ac:dyDescent="0.25">
      <c r="A70" s="145" t="s">
        <v>32</v>
      </c>
      <c r="B70" s="135">
        <v>5</v>
      </c>
      <c r="C70" s="135">
        <v>2.7</v>
      </c>
      <c r="D70" s="135">
        <v>1.6</v>
      </c>
      <c r="E70" s="135">
        <v>3.5</v>
      </c>
      <c r="F70" s="135">
        <v>2.9</v>
      </c>
      <c r="G70" s="135">
        <v>1.6</v>
      </c>
      <c r="H70" s="135">
        <v>0.9</v>
      </c>
      <c r="I70" s="135">
        <v>2.8</v>
      </c>
      <c r="J70" s="135">
        <v>2.5</v>
      </c>
      <c r="K70" s="135">
        <v>3.3</v>
      </c>
      <c r="L70" s="136">
        <f t="shared" si="7"/>
        <v>26.8</v>
      </c>
    </row>
    <row r="71" spans="1:13" s="5" customFormat="1" ht="15" customHeight="1" x14ac:dyDescent="0.25">
      <c r="A71" s="168" t="s">
        <v>38</v>
      </c>
      <c r="B71" s="135">
        <v>4.2</v>
      </c>
      <c r="C71" s="135">
        <v>1.2</v>
      </c>
      <c r="D71" s="135">
        <v>1.3</v>
      </c>
      <c r="E71" s="135">
        <v>0.7</v>
      </c>
      <c r="F71" s="135">
        <v>0.3</v>
      </c>
      <c r="G71" s="135">
        <v>0.3</v>
      </c>
      <c r="H71" s="135">
        <v>0.7</v>
      </c>
      <c r="I71" s="135">
        <v>2.4</v>
      </c>
      <c r="J71" s="135">
        <v>2.1</v>
      </c>
      <c r="K71" s="135">
        <v>0.8</v>
      </c>
      <c r="L71" s="136">
        <f t="shared" si="7"/>
        <v>14</v>
      </c>
    </row>
    <row r="72" spans="1:13" s="5" customFormat="1" ht="31.5" customHeight="1" x14ac:dyDescent="0.25">
      <c r="A72" s="168" t="s">
        <v>39</v>
      </c>
      <c r="B72" s="135" t="e">
        <f>#REF!</f>
        <v>#REF!</v>
      </c>
      <c r="C72" s="135" t="e">
        <f>#REF!</f>
        <v>#REF!</v>
      </c>
      <c r="D72" s="135" t="e">
        <f>#REF!</f>
        <v>#REF!</v>
      </c>
      <c r="E72" s="135" t="e">
        <f>#REF!</f>
        <v>#REF!</v>
      </c>
      <c r="F72" s="135" t="e">
        <f>#REF!</f>
        <v>#REF!</v>
      </c>
      <c r="G72" s="135" t="e">
        <f>#REF!</f>
        <v>#REF!</v>
      </c>
      <c r="H72" s="135" t="e">
        <f>#REF!</f>
        <v>#REF!</v>
      </c>
      <c r="I72" s="135" t="e">
        <f>#REF!</f>
        <v>#REF!</v>
      </c>
      <c r="J72" s="135" t="e">
        <f>#REF!</f>
        <v>#REF!</v>
      </c>
      <c r="K72" s="135" t="e">
        <f>#REF!</f>
        <v>#REF!</v>
      </c>
      <c r="L72" s="136" t="e">
        <f t="shared" si="7"/>
        <v>#REF!</v>
      </c>
    </row>
    <row r="73" spans="1:13" s="5" customFormat="1" ht="21" customHeight="1" x14ac:dyDescent="0.25">
      <c r="A73" s="168" t="s">
        <v>33</v>
      </c>
      <c r="B73" s="135">
        <v>0</v>
      </c>
      <c r="C73" s="135">
        <v>0</v>
      </c>
      <c r="D73" s="135">
        <v>0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0.1</v>
      </c>
      <c r="L73" s="136">
        <f t="shared" si="7"/>
        <v>0.1</v>
      </c>
    </row>
    <row r="74" spans="1:13" s="5" customFormat="1" ht="15" x14ac:dyDescent="0.25">
      <c r="A74" s="145" t="s">
        <v>34</v>
      </c>
      <c r="B74" s="135">
        <v>0.9</v>
      </c>
      <c r="C74" s="135">
        <v>1.5</v>
      </c>
      <c r="D74" s="135">
        <v>0.95</v>
      </c>
      <c r="E74" s="135">
        <v>1.7</v>
      </c>
      <c r="F74" s="135">
        <v>0.95</v>
      </c>
      <c r="G74" s="135">
        <v>0.8</v>
      </c>
      <c r="H74" s="135">
        <v>1</v>
      </c>
      <c r="I74" s="135">
        <v>1.5</v>
      </c>
      <c r="J74" s="135">
        <v>0.8</v>
      </c>
      <c r="K74" s="135">
        <v>1.7</v>
      </c>
      <c r="L74" s="136">
        <f>L75+L76+L77</f>
        <v>11.8</v>
      </c>
    </row>
    <row r="75" spans="1:13" s="5" customFormat="1" ht="16.5" customHeight="1" x14ac:dyDescent="0.25">
      <c r="A75" s="168" t="s">
        <v>38</v>
      </c>
      <c r="B75" s="135">
        <v>0</v>
      </c>
      <c r="C75" s="135">
        <v>0.3</v>
      </c>
      <c r="D75" s="135">
        <v>0</v>
      </c>
      <c r="E75" s="135">
        <v>0</v>
      </c>
      <c r="F75" s="135">
        <v>0</v>
      </c>
      <c r="G75" s="135">
        <v>0</v>
      </c>
      <c r="H75" s="135">
        <v>0</v>
      </c>
      <c r="I75" s="135">
        <v>0</v>
      </c>
      <c r="J75" s="135">
        <v>0</v>
      </c>
      <c r="K75" s="135">
        <v>0</v>
      </c>
      <c r="L75" s="136">
        <f>SUM(B75:K75)</f>
        <v>0.3</v>
      </c>
    </row>
    <row r="76" spans="1:13" s="5" customFormat="1" ht="29.25" customHeight="1" x14ac:dyDescent="0.25">
      <c r="A76" s="168" t="s">
        <v>39</v>
      </c>
      <c r="B76" s="135">
        <v>0</v>
      </c>
      <c r="C76" s="135">
        <v>0.1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0.1</v>
      </c>
      <c r="J76" s="135">
        <v>0</v>
      </c>
      <c r="K76" s="135">
        <v>0</v>
      </c>
      <c r="L76" s="136">
        <f>SUM(B76:K76)</f>
        <v>0.2</v>
      </c>
      <c r="M76" s="173"/>
    </row>
    <row r="77" spans="1:13" s="5" customFormat="1" ht="16.5" customHeight="1" x14ac:dyDescent="0.25">
      <c r="A77" s="168" t="s">
        <v>33</v>
      </c>
      <c r="B77" s="135">
        <v>0.9</v>
      </c>
      <c r="C77" s="135">
        <v>1.1000000000000001</v>
      </c>
      <c r="D77" s="135">
        <v>0.95</v>
      </c>
      <c r="E77" s="135">
        <v>1.7</v>
      </c>
      <c r="F77" s="135">
        <v>0.95</v>
      </c>
      <c r="G77" s="135">
        <v>0.8</v>
      </c>
      <c r="H77" s="135">
        <v>1</v>
      </c>
      <c r="I77" s="135">
        <v>1.4</v>
      </c>
      <c r="J77" s="135">
        <v>0.8</v>
      </c>
      <c r="K77" s="135">
        <v>1.7</v>
      </c>
      <c r="L77" s="136">
        <f>SUM(B77:K77)</f>
        <v>11.3</v>
      </c>
      <c r="M77" s="173"/>
    </row>
    <row r="78" spans="1:13" s="5" customFormat="1" ht="15" x14ac:dyDescent="0.25">
      <c r="A78" s="145" t="s">
        <v>35</v>
      </c>
      <c r="B78" s="135">
        <v>2.4500000000000002</v>
      </c>
      <c r="C78" s="135">
        <v>7.66</v>
      </c>
      <c r="D78" s="135">
        <v>1.3</v>
      </c>
      <c r="E78" s="135">
        <v>2.65</v>
      </c>
      <c r="F78" s="135">
        <v>1.6</v>
      </c>
      <c r="G78" s="135">
        <v>0.9</v>
      </c>
      <c r="H78" s="135">
        <v>0.6</v>
      </c>
      <c r="I78" s="135">
        <v>2.6</v>
      </c>
      <c r="J78" s="135">
        <v>0.5</v>
      </c>
      <c r="K78" s="135">
        <v>1</v>
      </c>
      <c r="L78" s="136">
        <f>L79+L80+L81</f>
        <v>21.259999999999998</v>
      </c>
    </row>
    <row r="79" spans="1:13" s="5" customFormat="1" ht="16.5" customHeight="1" x14ac:dyDescent="0.25">
      <c r="A79" s="168" t="s">
        <v>38</v>
      </c>
      <c r="B79" s="135">
        <v>0</v>
      </c>
      <c r="C79" s="135">
        <v>0</v>
      </c>
      <c r="D79" s="135">
        <v>0</v>
      </c>
      <c r="E79" s="135">
        <v>0</v>
      </c>
      <c r="F79" s="135">
        <v>0</v>
      </c>
      <c r="G79" s="135">
        <v>0</v>
      </c>
      <c r="H79" s="135">
        <v>0</v>
      </c>
      <c r="I79" s="135">
        <v>1.2</v>
      </c>
      <c r="J79" s="135">
        <v>0</v>
      </c>
      <c r="K79" s="135">
        <v>0</v>
      </c>
      <c r="L79" s="136">
        <f>SUM(B79:K79)</f>
        <v>1.2</v>
      </c>
    </row>
    <row r="80" spans="1:13" s="5" customFormat="1" ht="30" x14ac:dyDescent="0.25">
      <c r="A80" s="168" t="s">
        <v>39</v>
      </c>
      <c r="B80" s="135">
        <v>0.05</v>
      </c>
      <c r="C80" s="135">
        <v>0.66</v>
      </c>
      <c r="D80" s="135">
        <v>0</v>
      </c>
      <c r="E80" s="135">
        <v>0.15</v>
      </c>
      <c r="F80" s="135">
        <v>0</v>
      </c>
      <c r="G80" s="135">
        <v>0</v>
      </c>
      <c r="H80" s="135">
        <v>0</v>
      </c>
      <c r="I80" s="135">
        <v>0</v>
      </c>
      <c r="J80" s="135">
        <v>0</v>
      </c>
      <c r="K80" s="135">
        <v>0.1</v>
      </c>
      <c r="L80" s="136">
        <f>SUM(B80:K80)</f>
        <v>0.96000000000000008</v>
      </c>
    </row>
    <row r="81" spans="1:13" s="5" customFormat="1" ht="16.5" customHeight="1" x14ac:dyDescent="0.25">
      <c r="A81" s="168" t="s">
        <v>33</v>
      </c>
      <c r="B81" s="135">
        <v>2.4</v>
      </c>
      <c r="C81" s="135">
        <v>7</v>
      </c>
      <c r="D81" s="135">
        <v>1.3</v>
      </c>
      <c r="E81" s="135">
        <v>2.5</v>
      </c>
      <c r="F81" s="135">
        <v>1.6</v>
      </c>
      <c r="G81" s="135">
        <v>0.9</v>
      </c>
      <c r="H81" s="135">
        <v>0.6</v>
      </c>
      <c r="I81" s="135">
        <v>1.4</v>
      </c>
      <c r="J81" s="135">
        <v>0.5</v>
      </c>
      <c r="K81" s="135">
        <v>0.9</v>
      </c>
      <c r="L81" s="136">
        <f>SUM(B81:K81)</f>
        <v>19.099999999999998</v>
      </c>
    </row>
    <row r="82" spans="1:13" s="5" customFormat="1" ht="16.5" customHeight="1" x14ac:dyDescent="0.25">
      <c r="A82" s="166" t="s">
        <v>36</v>
      </c>
      <c r="B82" s="135">
        <v>9.5000000000000001E-2</v>
      </c>
      <c r="C82" s="135">
        <v>9.5000000000000001E-2</v>
      </c>
      <c r="D82" s="135">
        <v>0.08</v>
      </c>
      <c r="E82" s="135">
        <v>0.1</v>
      </c>
      <c r="F82" s="135">
        <v>0.09</v>
      </c>
      <c r="G82" s="135">
        <v>0.09</v>
      </c>
      <c r="H82" s="135">
        <v>0.09</v>
      </c>
      <c r="I82" s="135">
        <v>0.09</v>
      </c>
      <c r="J82" s="135">
        <v>0.08</v>
      </c>
      <c r="K82" s="135">
        <v>0.09</v>
      </c>
      <c r="L82" s="171">
        <f>L83+L84+L85</f>
        <v>0.8999999999999998</v>
      </c>
    </row>
    <row r="83" spans="1:13" s="5" customFormat="1" ht="30" x14ac:dyDescent="0.25">
      <c r="A83" s="168" t="s">
        <v>38</v>
      </c>
      <c r="B83" s="135">
        <v>0</v>
      </c>
      <c r="C83" s="135">
        <v>0</v>
      </c>
      <c r="D83" s="135">
        <v>0</v>
      </c>
      <c r="E83" s="135">
        <v>0</v>
      </c>
      <c r="F83" s="135">
        <v>0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6">
        <f>SUM(B83:K83)</f>
        <v>0</v>
      </c>
      <c r="M83" s="201"/>
    </row>
    <row r="84" spans="1:13" s="5" customFormat="1" ht="30" x14ac:dyDescent="0.25">
      <c r="A84" s="168" t="s">
        <v>39</v>
      </c>
      <c r="B84" s="135">
        <v>0</v>
      </c>
      <c r="C84" s="135">
        <v>0</v>
      </c>
      <c r="D84" s="135">
        <v>0</v>
      </c>
      <c r="E84" s="135">
        <v>0</v>
      </c>
      <c r="F84" s="135">
        <v>0</v>
      </c>
      <c r="G84" s="135">
        <v>0</v>
      </c>
      <c r="H84" s="135">
        <v>0</v>
      </c>
      <c r="I84" s="135">
        <v>0</v>
      </c>
      <c r="J84" s="135">
        <v>0</v>
      </c>
      <c r="K84" s="135">
        <v>0</v>
      </c>
      <c r="L84" s="136">
        <f>SUM(B84:K84)</f>
        <v>0</v>
      </c>
    </row>
    <row r="85" spans="1:13" s="5" customFormat="1" ht="15" x14ac:dyDescent="0.25">
      <c r="A85" s="168" t="s">
        <v>33</v>
      </c>
      <c r="B85" s="135">
        <v>9.5000000000000001E-2</v>
      </c>
      <c r="C85" s="135">
        <v>9.5000000000000001E-2</v>
      </c>
      <c r="D85" s="135">
        <v>0.08</v>
      </c>
      <c r="E85" s="135">
        <v>0.1</v>
      </c>
      <c r="F85" s="135">
        <v>0.09</v>
      </c>
      <c r="G85" s="135">
        <v>0.09</v>
      </c>
      <c r="H85" s="135">
        <v>0.09</v>
      </c>
      <c r="I85" s="135">
        <v>0.09</v>
      </c>
      <c r="J85" s="135">
        <v>0.08</v>
      </c>
      <c r="K85" s="135">
        <v>0.09</v>
      </c>
      <c r="L85" s="136">
        <f>SUM(B85:K85)</f>
        <v>0.8999999999999998</v>
      </c>
      <c r="M85" s="201"/>
    </row>
    <row r="86" spans="1:13" s="5" customFormat="1" ht="15" x14ac:dyDescent="0.25">
      <c r="A86" s="168" t="s">
        <v>37</v>
      </c>
      <c r="B86" s="135">
        <v>4.0000000000000001E-3</v>
      </c>
      <c r="C86" s="135">
        <v>4.0000000000000001E-3</v>
      </c>
      <c r="D86" s="135">
        <v>4.0000000000000001E-3</v>
      </c>
      <c r="E86" s="135">
        <v>4.0000000000000001E-3</v>
      </c>
      <c r="F86" s="135">
        <v>4.0000000000000001E-3</v>
      </c>
      <c r="G86" s="135">
        <v>4.0000000000000001E-3</v>
      </c>
      <c r="H86" s="135">
        <v>4.0000000000000001E-3</v>
      </c>
      <c r="I86" s="135">
        <v>4.0000000000000001E-3</v>
      </c>
      <c r="J86" s="135">
        <v>4.0000000000000001E-3</v>
      </c>
      <c r="K86" s="135">
        <v>3.0000000000000001E-3</v>
      </c>
      <c r="L86" s="139">
        <f>L87+L88+L89</f>
        <v>3.9000000000000007E-2</v>
      </c>
      <c r="M86" s="201"/>
    </row>
    <row r="87" spans="1:13" s="5" customFormat="1" ht="30" x14ac:dyDescent="0.25">
      <c r="A87" s="168" t="s">
        <v>38</v>
      </c>
      <c r="B87" s="135">
        <v>0</v>
      </c>
      <c r="C87" s="135">
        <v>0</v>
      </c>
      <c r="D87" s="135">
        <v>0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9">
        <f>SUM(B87:K87)</f>
        <v>0</v>
      </c>
      <c r="M87" s="201"/>
    </row>
    <row r="88" spans="1:13" s="5" customFormat="1" ht="30" x14ac:dyDescent="0.25">
      <c r="A88" s="168" t="s">
        <v>39</v>
      </c>
      <c r="B88" s="135">
        <v>0</v>
      </c>
      <c r="C88" s="135">
        <v>0</v>
      </c>
      <c r="D88" s="135">
        <v>0</v>
      </c>
      <c r="E88" s="135">
        <v>0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9">
        <f>SUM(B88:K88)</f>
        <v>0</v>
      </c>
      <c r="M88" s="201"/>
    </row>
    <row r="89" spans="1:13" s="5" customFormat="1" ht="15" x14ac:dyDescent="0.25">
      <c r="A89" s="168" t="s">
        <v>33</v>
      </c>
      <c r="B89" s="135">
        <v>4.0000000000000001E-3</v>
      </c>
      <c r="C89" s="135">
        <v>4.0000000000000001E-3</v>
      </c>
      <c r="D89" s="135">
        <v>4.0000000000000001E-3</v>
      </c>
      <c r="E89" s="135">
        <v>4.0000000000000001E-3</v>
      </c>
      <c r="F89" s="135">
        <v>4.0000000000000001E-3</v>
      </c>
      <c r="G89" s="135">
        <v>4.0000000000000001E-3</v>
      </c>
      <c r="H89" s="135">
        <v>4.0000000000000001E-3</v>
      </c>
      <c r="I89" s="135">
        <v>4.0000000000000001E-3</v>
      </c>
      <c r="J89" s="135">
        <v>4.0000000000000001E-3</v>
      </c>
      <c r="K89" s="135">
        <v>3.0000000000000001E-3</v>
      </c>
      <c r="L89" s="139">
        <f>SUM(B89:K89)</f>
        <v>3.9000000000000007E-2</v>
      </c>
      <c r="M89" s="201"/>
    </row>
    <row r="90" spans="1:13" s="5" customFormat="1" ht="15" x14ac:dyDescent="0.25">
      <c r="A90" s="145" t="s">
        <v>40</v>
      </c>
      <c r="B90" s="135">
        <v>7.1929999999999996</v>
      </c>
      <c r="C90" s="135">
        <v>2.9169999999999998</v>
      </c>
      <c r="D90" s="135">
        <v>1.3440000000000001</v>
      </c>
      <c r="E90" s="135">
        <v>1.5</v>
      </c>
      <c r="F90" s="135">
        <v>1</v>
      </c>
      <c r="G90" s="135">
        <v>0.66900000000000004</v>
      </c>
      <c r="H90" s="135">
        <v>1.5209999999999999</v>
      </c>
      <c r="I90" s="135">
        <v>2.9580000000000002</v>
      </c>
      <c r="J90" s="135">
        <v>1.135</v>
      </c>
      <c r="K90" s="135">
        <v>0.34799999999999998</v>
      </c>
      <c r="L90" s="136">
        <f>L91+L92+L93</f>
        <v>20.585000000000001</v>
      </c>
    </row>
    <row r="91" spans="1:13" s="5" customFormat="1" ht="30" x14ac:dyDescent="0.25">
      <c r="A91" s="168" t="s">
        <v>38</v>
      </c>
      <c r="B91" s="135">
        <v>6.1630000000000003</v>
      </c>
      <c r="C91" s="135">
        <v>0</v>
      </c>
      <c r="D91" s="135">
        <v>0.59399999999999997</v>
      </c>
      <c r="E91" s="135">
        <v>0</v>
      </c>
      <c r="F91" s="135">
        <v>0</v>
      </c>
      <c r="G91" s="135">
        <v>6.9000000000000006E-2</v>
      </c>
      <c r="H91" s="135">
        <v>0.60099999999999998</v>
      </c>
      <c r="I91" s="135">
        <v>1.8580000000000001</v>
      </c>
      <c r="J91" s="135">
        <v>0.51500000000000001</v>
      </c>
      <c r="K91" s="135">
        <v>0</v>
      </c>
      <c r="L91" s="136">
        <f>SUM(B91:K91)</f>
        <v>9.8000000000000007</v>
      </c>
    </row>
    <row r="92" spans="1:13" s="5" customFormat="1" ht="30" x14ac:dyDescent="0.25">
      <c r="A92" s="168" t="s">
        <v>39</v>
      </c>
      <c r="B92" s="135">
        <v>0.03</v>
      </c>
      <c r="C92" s="135">
        <v>1.917</v>
      </c>
      <c r="D92" s="135">
        <v>0</v>
      </c>
      <c r="E92" s="135">
        <v>0</v>
      </c>
      <c r="F92" s="135">
        <v>0</v>
      </c>
      <c r="G92" s="135">
        <v>0</v>
      </c>
      <c r="H92" s="135">
        <v>0.02</v>
      </c>
      <c r="I92" s="135">
        <v>0</v>
      </c>
      <c r="J92" s="135">
        <v>0.02</v>
      </c>
      <c r="K92" s="135">
        <v>0</v>
      </c>
      <c r="L92" s="136">
        <f>SUM(B92:K92)</f>
        <v>1.9870000000000001</v>
      </c>
    </row>
    <row r="93" spans="1:13" s="5" customFormat="1" ht="24.75" customHeight="1" x14ac:dyDescent="0.25">
      <c r="A93" s="168" t="s">
        <v>33</v>
      </c>
      <c r="B93" s="135">
        <v>1</v>
      </c>
      <c r="C93" s="135">
        <v>1</v>
      </c>
      <c r="D93" s="135">
        <v>0.75</v>
      </c>
      <c r="E93" s="135">
        <v>1.5</v>
      </c>
      <c r="F93" s="135">
        <v>1</v>
      </c>
      <c r="G93" s="135">
        <v>0.6</v>
      </c>
      <c r="H93" s="135">
        <v>0.9</v>
      </c>
      <c r="I93" s="135">
        <v>1.1000000000000001</v>
      </c>
      <c r="J93" s="135">
        <v>0.6</v>
      </c>
      <c r="K93" s="135">
        <v>0.34799999999999998</v>
      </c>
      <c r="L93" s="136">
        <f>SUM(B93:K93)</f>
        <v>8.798</v>
      </c>
    </row>
    <row r="94" spans="1:13" s="5" customFormat="1" ht="15" x14ac:dyDescent="0.25">
      <c r="A94" s="145" t="s">
        <v>41</v>
      </c>
      <c r="B94" s="135">
        <v>3.5289999999999999</v>
      </c>
      <c r="C94" s="135">
        <v>1.6539999999999999</v>
      </c>
      <c r="D94" s="135">
        <v>1.3</v>
      </c>
      <c r="E94" s="135">
        <v>2.4</v>
      </c>
      <c r="F94" s="135">
        <v>2</v>
      </c>
      <c r="G94" s="135">
        <v>3.29</v>
      </c>
      <c r="H94" s="135">
        <v>3.5539999999999998</v>
      </c>
      <c r="I94" s="135">
        <v>5.1630000000000003</v>
      </c>
      <c r="J94" s="135">
        <v>9.1720000000000006</v>
      </c>
      <c r="K94" s="135">
        <v>0.4</v>
      </c>
      <c r="L94" s="136">
        <f>L95+L96+L97</f>
        <v>32.461999999999996</v>
      </c>
    </row>
    <row r="95" spans="1:13" s="5" customFormat="1" ht="18" customHeight="1" x14ac:dyDescent="0.25">
      <c r="A95" s="168" t="s">
        <v>38</v>
      </c>
      <c r="B95" s="135">
        <v>0.91500000000000004</v>
      </c>
      <c r="C95" s="135">
        <v>0</v>
      </c>
      <c r="D95" s="135">
        <v>0</v>
      </c>
      <c r="E95" s="135">
        <v>0</v>
      </c>
      <c r="F95" s="135">
        <v>0</v>
      </c>
      <c r="G95" s="135">
        <v>1.79</v>
      </c>
      <c r="H95" s="135">
        <v>0.68300000000000005</v>
      </c>
      <c r="I95" s="135">
        <v>2.0630000000000002</v>
      </c>
      <c r="J95" s="135">
        <v>6.4489999999999998</v>
      </c>
      <c r="K95" s="135">
        <v>0</v>
      </c>
      <c r="L95" s="136">
        <f>SUM(B95:K95)</f>
        <v>11.9</v>
      </c>
    </row>
    <row r="96" spans="1:13" s="5" customFormat="1" ht="36.75" customHeight="1" x14ac:dyDescent="0.25">
      <c r="A96" s="168" t="s">
        <v>39</v>
      </c>
      <c r="B96" s="135">
        <v>1.825</v>
      </c>
      <c r="C96" s="135">
        <v>0.254</v>
      </c>
      <c r="D96" s="135">
        <v>0</v>
      </c>
      <c r="E96" s="135">
        <v>0</v>
      </c>
      <c r="F96" s="135">
        <v>0</v>
      </c>
      <c r="G96" s="135">
        <v>0</v>
      </c>
      <c r="H96" s="135">
        <v>1.2709999999999999</v>
      </c>
      <c r="I96" s="135">
        <v>0</v>
      </c>
      <c r="J96" s="135">
        <v>0.42299999999999999</v>
      </c>
      <c r="K96" s="135">
        <v>0</v>
      </c>
      <c r="L96" s="136">
        <f>SUM(B96:K96)</f>
        <v>3.7729999999999997</v>
      </c>
    </row>
    <row r="97" spans="1:12" s="5" customFormat="1" ht="18.75" customHeight="1" x14ac:dyDescent="0.25">
      <c r="A97" s="168" t="s">
        <v>33</v>
      </c>
      <c r="B97" s="135">
        <v>0.78900000000000003</v>
      </c>
      <c r="C97" s="135">
        <v>1.4</v>
      </c>
      <c r="D97" s="135">
        <v>1.3</v>
      </c>
      <c r="E97" s="135">
        <v>2.4</v>
      </c>
      <c r="F97" s="135">
        <v>2</v>
      </c>
      <c r="G97" s="135">
        <v>1.5</v>
      </c>
      <c r="H97" s="135">
        <v>1.6</v>
      </c>
      <c r="I97" s="135">
        <v>3.1</v>
      </c>
      <c r="J97" s="135">
        <v>2.2999999999999998</v>
      </c>
      <c r="K97" s="135">
        <v>0.4</v>
      </c>
      <c r="L97" s="136">
        <f>SUM(B97:K97)</f>
        <v>16.788999999999998</v>
      </c>
    </row>
    <row r="98" spans="1:12" s="5" customFormat="1" ht="18.75" customHeight="1" x14ac:dyDescent="0.25">
      <c r="A98" s="145" t="s">
        <v>42</v>
      </c>
      <c r="B98" s="135">
        <v>22100</v>
      </c>
      <c r="C98" s="135">
        <v>5200</v>
      </c>
      <c r="D98" s="135">
        <v>5200</v>
      </c>
      <c r="E98" s="135">
        <v>3900</v>
      </c>
      <c r="F98" s="135">
        <v>3400</v>
      </c>
      <c r="G98" s="135">
        <v>1900</v>
      </c>
      <c r="H98" s="135">
        <v>1900</v>
      </c>
      <c r="I98" s="135">
        <v>3000</v>
      </c>
      <c r="J98" s="135">
        <v>1250</v>
      </c>
      <c r="K98" s="135">
        <v>1350</v>
      </c>
      <c r="L98" s="136" t="e">
        <f>L99+L100+L101</f>
        <v>#REF!</v>
      </c>
    </row>
    <row r="99" spans="1:12" s="5" customFormat="1" ht="16.5" customHeight="1" x14ac:dyDescent="0.25">
      <c r="A99" s="168" t="s">
        <v>38</v>
      </c>
      <c r="B99" s="135">
        <v>20900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5">
        <v>0</v>
      </c>
      <c r="I99" s="135">
        <v>0</v>
      </c>
      <c r="J99" s="135">
        <v>0</v>
      </c>
      <c r="K99" s="135" t="e">
        <f>#REF!</f>
        <v>#REF!</v>
      </c>
      <c r="L99" s="136" t="e">
        <f>SUM(B99:K99)</f>
        <v>#REF!</v>
      </c>
    </row>
    <row r="100" spans="1:12" s="5" customFormat="1" ht="28.5" customHeight="1" x14ac:dyDescent="0.25">
      <c r="A100" s="168" t="s">
        <v>39</v>
      </c>
      <c r="B100" s="135">
        <v>0</v>
      </c>
      <c r="C100" s="135">
        <v>0</v>
      </c>
      <c r="D100" s="135">
        <v>1200</v>
      </c>
      <c r="E100" s="135">
        <v>0</v>
      </c>
      <c r="F100" s="135">
        <v>0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6">
        <f>SUM(B100:K100)</f>
        <v>1200</v>
      </c>
    </row>
    <row r="101" spans="1:12" s="5" customFormat="1" ht="17.25" customHeight="1" x14ac:dyDescent="0.25">
      <c r="A101" s="168" t="s">
        <v>33</v>
      </c>
      <c r="B101" s="135">
        <v>1200</v>
      </c>
      <c r="C101" s="135">
        <v>5200</v>
      </c>
      <c r="D101" s="135">
        <v>4000</v>
      </c>
      <c r="E101" s="135">
        <v>3900</v>
      </c>
      <c r="F101" s="135">
        <v>3400</v>
      </c>
      <c r="G101" s="135">
        <v>1900</v>
      </c>
      <c r="H101" s="135">
        <v>1900</v>
      </c>
      <c r="I101" s="135">
        <v>3000</v>
      </c>
      <c r="J101" s="135">
        <v>1250</v>
      </c>
      <c r="K101" s="135">
        <v>1350</v>
      </c>
      <c r="L101" s="136">
        <f>SUM(B101:K101)</f>
        <v>27100</v>
      </c>
    </row>
    <row r="102" spans="1:12" s="5" customFormat="1" ht="25.5" customHeight="1" x14ac:dyDescent="0.25">
      <c r="A102" s="166" t="s">
        <v>43</v>
      </c>
      <c r="B102" s="135">
        <v>0</v>
      </c>
      <c r="C102" s="135">
        <v>0.48499999999999999</v>
      </c>
      <c r="D102" s="135">
        <v>0</v>
      </c>
      <c r="E102" s="135">
        <v>0.03</v>
      </c>
      <c r="F102" s="135">
        <v>3.5000000000000003E-2</v>
      </c>
      <c r="G102" s="135">
        <v>4.0000000000000001E-3</v>
      </c>
      <c r="H102" s="135">
        <v>0</v>
      </c>
      <c r="I102" s="135">
        <v>0</v>
      </c>
      <c r="J102" s="135">
        <v>0</v>
      </c>
      <c r="K102" s="135">
        <v>0</v>
      </c>
      <c r="L102" s="136">
        <f>L103+L104+L105</f>
        <v>0.55400000000000005</v>
      </c>
    </row>
    <row r="103" spans="1:12" s="5" customFormat="1" ht="16.5" customHeight="1" x14ac:dyDescent="0.25">
      <c r="A103" s="168" t="s">
        <v>38</v>
      </c>
      <c r="B103" s="135">
        <v>0</v>
      </c>
      <c r="C103" s="135">
        <v>0.48499999999999999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36">
        <f>SUM(B103:K103)</f>
        <v>0.48499999999999999</v>
      </c>
    </row>
    <row r="104" spans="1:12" s="5" customFormat="1" ht="31.5" customHeight="1" x14ac:dyDescent="0.25">
      <c r="A104" s="168" t="s">
        <v>39</v>
      </c>
      <c r="B104" s="135">
        <v>0</v>
      </c>
      <c r="C104" s="135">
        <v>0</v>
      </c>
      <c r="D104" s="135">
        <v>0</v>
      </c>
      <c r="E104" s="135">
        <v>0.03</v>
      </c>
      <c r="F104" s="135">
        <v>3.5000000000000003E-2</v>
      </c>
      <c r="G104" s="135">
        <v>4.0000000000000001E-3</v>
      </c>
      <c r="H104" s="135">
        <v>0</v>
      </c>
      <c r="I104" s="135">
        <v>0</v>
      </c>
      <c r="J104" s="135">
        <v>0</v>
      </c>
      <c r="K104" s="135">
        <v>0</v>
      </c>
      <c r="L104" s="136">
        <f>SUM(B104:K104)</f>
        <v>6.9000000000000006E-2</v>
      </c>
    </row>
    <row r="105" spans="1:12" s="5" customFormat="1" ht="19.5" customHeight="1" x14ac:dyDescent="0.25">
      <c r="A105" s="168" t="s">
        <v>33</v>
      </c>
      <c r="B105" s="135">
        <v>0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6">
        <f>SUM(B105:K105)</f>
        <v>0</v>
      </c>
    </row>
    <row r="106" spans="1:12" s="5" customFormat="1" ht="28.5" x14ac:dyDescent="0.25">
      <c r="A106" s="170" t="s">
        <v>44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6"/>
    </row>
    <row r="107" spans="1:12" s="5" customFormat="1" ht="22.5" customHeight="1" x14ac:dyDescent="0.25">
      <c r="A107" s="145" t="s">
        <v>45</v>
      </c>
      <c r="B107" s="135">
        <v>1619</v>
      </c>
      <c r="C107" s="135">
        <v>580</v>
      </c>
      <c r="D107" s="135">
        <v>280</v>
      </c>
      <c r="E107" s="135">
        <v>780</v>
      </c>
      <c r="F107" s="135">
        <v>650</v>
      </c>
      <c r="G107" s="135">
        <v>1221</v>
      </c>
      <c r="H107" s="135">
        <v>1256</v>
      </c>
      <c r="I107" s="135">
        <v>2142</v>
      </c>
      <c r="J107" s="135">
        <v>3622</v>
      </c>
      <c r="K107" s="135">
        <v>170</v>
      </c>
      <c r="L107" s="136">
        <f t="shared" ref="L107:L114" si="8">SUM(B107:K107)</f>
        <v>12320</v>
      </c>
    </row>
    <row r="108" spans="1:12" s="5" customFormat="1" ht="30" x14ac:dyDescent="0.25">
      <c r="A108" s="168" t="s">
        <v>38</v>
      </c>
      <c r="B108" s="135">
        <v>416</v>
      </c>
      <c r="C108" s="135">
        <v>0</v>
      </c>
      <c r="D108" s="135">
        <v>0</v>
      </c>
      <c r="E108" s="135">
        <v>0</v>
      </c>
      <c r="F108" s="135">
        <v>0</v>
      </c>
      <c r="G108" s="135">
        <v>804</v>
      </c>
      <c r="H108" s="135">
        <v>0</v>
      </c>
      <c r="I108" s="135">
        <v>1212</v>
      </c>
      <c r="J108" s="135">
        <v>2752</v>
      </c>
      <c r="K108" s="135">
        <v>0</v>
      </c>
      <c r="L108" s="136">
        <f t="shared" si="8"/>
        <v>5184</v>
      </c>
    </row>
    <row r="109" spans="1:12" s="5" customFormat="1" ht="27.75" customHeight="1" x14ac:dyDescent="0.25">
      <c r="A109" s="168" t="s">
        <v>39</v>
      </c>
      <c r="B109" s="135">
        <v>1000</v>
      </c>
      <c r="C109" s="135">
        <v>130</v>
      </c>
      <c r="D109" s="135">
        <v>0</v>
      </c>
      <c r="E109" s="135">
        <v>0</v>
      </c>
      <c r="F109" s="135">
        <v>0</v>
      </c>
      <c r="G109" s="135">
        <v>50</v>
      </c>
      <c r="H109" s="135">
        <v>656</v>
      </c>
      <c r="I109" s="135">
        <v>0</v>
      </c>
      <c r="J109" s="135">
        <v>200</v>
      </c>
      <c r="K109" s="135">
        <v>0</v>
      </c>
      <c r="L109" s="136">
        <f t="shared" si="8"/>
        <v>2036</v>
      </c>
    </row>
    <row r="110" spans="1:12" s="5" customFormat="1" ht="18.75" customHeight="1" x14ac:dyDescent="0.25">
      <c r="A110" s="168" t="s">
        <v>33</v>
      </c>
      <c r="B110" s="135">
        <v>203</v>
      </c>
      <c r="C110" s="135">
        <v>450</v>
      </c>
      <c r="D110" s="135">
        <v>280</v>
      </c>
      <c r="E110" s="135">
        <v>780</v>
      </c>
      <c r="F110" s="135">
        <v>650</v>
      </c>
      <c r="G110" s="135">
        <v>367</v>
      </c>
      <c r="H110" s="135">
        <v>600</v>
      </c>
      <c r="I110" s="135">
        <v>930</v>
      </c>
      <c r="J110" s="135">
        <v>670</v>
      </c>
      <c r="K110" s="135">
        <v>170</v>
      </c>
      <c r="L110" s="136">
        <f t="shared" si="8"/>
        <v>5100</v>
      </c>
    </row>
    <row r="111" spans="1:12" s="5" customFormat="1" ht="26.25" customHeight="1" x14ac:dyDescent="0.25">
      <c r="A111" s="172" t="s">
        <v>46</v>
      </c>
      <c r="B111" s="135">
        <v>755</v>
      </c>
      <c r="C111" s="135">
        <v>350</v>
      </c>
      <c r="D111" s="135">
        <v>175</v>
      </c>
      <c r="E111" s="135">
        <v>437</v>
      </c>
      <c r="F111" s="135">
        <v>377</v>
      </c>
      <c r="G111" s="135">
        <v>637</v>
      </c>
      <c r="H111" s="135">
        <v>648</v>
      </c>
      <c r="I111" s="135">
        <v>998</v>
      </c>
      <c r="J111" s="135">
        <v>1582</v>
      </c>
      <c r="K111" s="135">
        <v>66</v>
      </c>
      <c r="L111" s="136">
        <f t="shared" si="8"/>
        <v>6025</v>
      </c>
    </row>
    <row r="112" spans="1:12" s="5" customFormat="1" ht="24" customHeight="1" x14ac:dyDescent="0.25">
      <c r="A112" s="168" t="s">
        <v>38</v>
      </c>
      <c r="B112" s="135">
        <v>170</v>
      </c>
      <c r="C112" s="135">
        <v>0</v>
      </c>
      <c r="D112" s="135">
        <v>0</v>
      </c>
      <c r="E112" s="135">
        <v>0</v>
      </c>
      <c r="F112" s="135">
        <v>0</v>
      </c>
      <c r="G112" s="135">
        <v>400</v>
      </c>
      <c r="H112" s="135">
        <v>0</v>
      </c>
      <c r="I112" s="135">
        <v>450</v>
      </c>
      <c r="J112" s="135">
        <v>1100</v>
      </c>
      <c r="K112" s="135">
        <v>0</v>
      </c>
      <c r="L112" s="136">
        <f t="shared" si="8"/>
        <v>2120</v>
      </c>
    </row>
    <row r="113" spans="1:14" s="5" customFormat="1" ht="27.75" customHeight="1" x14ac:dyDescent="0.25">
      <c r="A113" s="168" t="s">
        <v>39</v>
      </c>
      <c r="B113" s="135">
        <v>431</v>
      </c>
      <c r="C113" s="135">
        <v>60</v>
      </c>
      <c r="D113" s="135">
        <v>0</v>
      </c>
      <c r="E113" s="135">
        <v>0</v>
      </c>
      <c r="F113" s="135">
        <v>0</v>
      </c>
      <c r="G113" s="135">
        <v>0</v>
      </c>
      <c r="H113" s="135">
        <v>300</v>
      </c>
      <c r="I113" s="135">
        <v>0</v>
      </c>
      <c r="J113" s="135">
        <v>100</v>
      </c>
      <c r="K113" s="135">
        <v>0</v>
      </c>
      <c r="L113" s="136">
        <f t="shared" si="8"/>
        <v>891</v>
      </c>
    </row>
    <row r="114" spans="1:14" s="5" customFormat="1" ht="16.5" customHeight="1" x14ac:dyDescent="0.25">
      <c r="A114" s="168" t="s">
        <v>33</v>
      </c>
      <c r="B114" s="135">
        <v>154</v>
      </c>
      <c r="C114" s="135">
        <v>290</v>
      </c>
      <c r="D114" s="135">
        <v>175</v>
      </c>
      <c r="E114" s="135">
        <v>437</v>
      </c>
      <c r="F114" s="135">
        <v>377</v>
      </c>
      <c r="G114" s="135">
        <v>237</v>
      </c>
      <c r="H114" s="135">
        <v>348</v>
      </c>
      <c r="I114" s="135">
        <v>548</v>
      </c>
      <c r="J114" s="135">
        <v>382</v>
      </c>
      <c r="K114" s="135">
        <v>66</v>
      </c>
      <c r="L114" s="136">
        <f t="shared" si="8"/>
        <v>3014</v>
      </c>
    </row>
    <row r="115" spans="1:14" s="5" customFormat="1" ht="15.75" customHeight="1" x14ac:dyDescent="0.25">
      <c r="A115" s="145" t="s">
        <v>47</v>
      </c>
      <c r="B115" s="135">
        <v>10</v>
      </c>
      <c r="C115" s="135">
        <v>13774</v>
      </c>
      <c r="D115" s="135">
        <v>200</v>
      </c>
      <c r="E115" s="135">
        <v>668</v>
      </c>
      <c r="F115" s="135">
        <v>400</v>
      </c>
      <c r="G115" s="135">
        <v>200</v>
      </c>
      <c r="H115" s="135">
        <v>250</v>
      </c>
      <c r="I115" s="135">
        <v>17346</v>
      </c>
      <c r="J115" s="135">
        <v>300</v>
      </c>
      <c r="K115" s="135">
        <v>300</v>
      </c>
      <c r="L115" s="136">
        <f>SUM(L116:L118)</f>
        <v>33448</v>
      </c>
    </row>
    <row r="116" spans="1:14" s="5" customFormat="1" ht="30" x14ac:dyDescent="0.25">
      <c r="A116" s="168" t="s">
        <v>38</v>
      </c>
      <c r="B116" s="135">
        <v>0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  <c r="H116" s="135">
        <v>0</v>
      </c>
      <c r="I116" s="135">
        <v>16673</v>
      </c>
      <c r="J116" s="135">
        <v>0</v>
      </c>
      <c r="K116" s="135">
        <v>0</v>
      </c>
      <c r="L116" s="136">
        <f>SUM(B116:K116)</f>
        <v>16673</v>
      </c>
    </row>
    <row r="117" spans="1:14" s="5" customFormat="1" ht="30" x14ac:dyDescent="0.25">
      <c r="A117" s="168" t="s">
        <v>39</v>
      </c>
      <c r="B117" s="135">
        <v>0</v>
      </c>
      <c r="C117" s="135">
        <v>13574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6">
        <f>SUM(B117:K117)</f>
        <v>13574</v>
      </c>
    </row>
    <row r="118" spans="1:14" s="5" customFormat="1" ht="22.5" customHeight="1" x14ac:dyDescent="0.25">
      <c r="A118" s="168" t="s">
        <v>33</v>
      </c>
      <c r="B118" s="135">
        <v>10</v>
      </c>
      <c r="C118" s="135">
        <v>200</v>
      </c>
      <c r="D118" s="135">
        <v>200</v>
      </c>
      <c r="E118" s="135">
        <v>668</v>
      </c>
      <c r="F118" s="135">
        <v>400</v>
      </c>
      <c r="G118" s="135">
        <v>200</v>
      </c>
      <c r="H118" s="135">
        <v>250</v>
      </c>
      <c r="I118" s="135">
        <v>673</v>
      </c>
      <c r="J118" s="135">
        <v>300</v>
      </c>
      <c r="K118" s="135">
        <v>300</v>
      </c>
      <c r="L118" s="136">
        <f>SUM(B118:K118)</f>
        <v>3201</v>
      </c>
      <c r="M118" s="202"/>
      <c r="N118" s="202"/>
    </row>
    <row r="119" spans="1:14" s="5" customFormat="1" ht="24" customHeight="1" x14ac:dyDescent="0.25">
      <c r="A119" s="145" t="s">
        <v>48</v>
      </c>
      <c r="B119" s="135">
        <v>137</v>
      </c>
      <c r="C119" s="135">
        <v>231</v>
      </c>
      <c r="D119" s="135">
        <v>143</v>
      </c>
      <c r="E119" s="135">
        <v>285</v>
      </c>
      <c r="F119" s="135">
        <v>270</v>
      </c>
      <c r="G119" s="135">
        <v>119</v>
      </c>
      <c r="H119" s="135">
        <v>220</v>
      </c>
      <c r="I119" s="135">
        <v>408</v>
      </c>
      <c r="J119" s="135">
        <v>148</v>
      </c>
      <c r="K119" s="135">
        <v>161</v>
      </c>
      <c r="L119" s="136">
        <f>SUM(B119:K119)</f>
        <v>2122</v>
      </c>
      <c r="M119" s="197"/>
      <c r="N119" s="202"/>
    </row>
    <row r="120" spans="1:14" s="5" customFormat="1" ht="15" x14ac:dyDescent="0.25">
      <c r="A120" s="145" t="s">
        <v>49</v>
      </c>
      <c r="B120" s="135">
        <v>886.5</v>
      </c>
      <c r="C120" s="135">
        <v>18.899999999999999</v>
      </c>
      <c r="D120" s="135">
        <v>28.5</v>
      </c>
      <c r="E120" s="135">
        <v>32.5</v>
      </c>
      <c r="F120" s="135">
        <v>10.8</v>
      </c>
      <c r="G120" s="135">
        <v>12.7</v>
      </c>
      <c r="H120" s="135">
        <v>8.4</v>
      </c>
      <c r="I120" s="135">
        <v>19.399999999999999</v>
      </c>
      <c r="J120" s="135">
        <v>6.4</v>
      </c>
      <c r="K120" s="135">
        <v>7.5</v>
      </c>
      <c r="L120" s="136">
        <f>SUM(B120:K120)</f>
        <v>1031.5999999999999</v>
      </c>
      <c r="M120" s="197"/>
      <c r="N120" s="202"/>
    </row>
    <row r="121" spans="1:14" ht="15" x14ac:dyDescent="0.25">
      <c r="A121" s="4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3"/>
      <c r="M121" s="203"/>
      <c r="N121" s="203"/>
    </row>
    <row r="122" spans="1:14" s="5" customFormat="1" ht="15" x14ac:dyDescent="0.25">
      <c r="A122" s="147" t="s">
        <v>90</v>
      </c>
      <c r="B122" s="135">
        <v>3594455</v>
      </c>
      <c r="C122" s="135">
        <v>744330</v>
      </c>
      <c r="D122" s="135">
        <v>609720</v>
      </c>
      <c r="E122" s="135">
        <v>615160</v>
      </c>
      <c r="F122" s="135">
        <v>550585</v>
      </c>
      <c r="G122" s="135">
        <v>338850</v>
      </c>
      <c r="H122" s="135">
        <v>293570</v>
      </c>
      <c r="I122" s="135">
        <v>448780</v>
      </c>
      <c r="J122" s="135">
        <v>161590</v>
      </c>
      <c r="K122" s="135">
        <v>160060</v>
      </c>
      <c r="L122" s="136">
        <f>SUM(B122:K122)</f>
        <v>7517100</v>
      </c>
      <c r="M122" s="135">
        <v>7517100</v>
      </c>
      <c r="N122" s="202"/>
    </row>
    <row r="123" spans="1:14" s="5" customFormat="1" ht="15" x14ac:dyDescent="0.25">
      <c r="A123" s="147" t="s">
        <v>91</v>
      </c>
      <c r="B123" s="135">
        <v>267140</v>
      </c>
      <c r="C123" s="135">
        <v>2000</v>
      </c>
      <c r="D123" s="135">
        <v>7900</v>
      </c>
      <c r="E123" s="135">
        <v>650</v>
      </c>
      <c r="F123" s="135">
        <v>430</v>
      </c>
      <c r="G123" s="135">
        <v>0</v>
      </c>
      <c r="H123" s="135">
        <v>700</v>
      </c>
      <c r="I123" s="135">
        <v>2040</v>
      </c>
      <c r="J123" s="135">
        <v>440</v>
      </c>
      <c r="K123" s="135">
        <v>0</v>
      </c>
      <c r="L123" s="136">
        <f>SUM(B123:K123)</f>
        <v>281300</v>
      </c>
      <c r="M123" s="135">
        <v>281300</v>
      </c>
      <c r="N123" s="202"/>
    </row>
    <row r="124" spans="1:14" s="5" customFormat="1" ht="15" x14ac:dyDescent="0.25">
      <c r="A124" s="147" t="s">
        <v>92</v>
      </c>
      <c r="B124" s="135">
        <v>733850</v>
      </c>
      <c r="C124" s="135">
        <v>152020</v>
      </c>
      <c r="D124" s="135">
        <v>124530</v>
      </c>
      <c r="E124" s="135">
        <v>125640</v>
      </c>
      <c r="F124" s="135">
        <v>112450</v>
      </c>
      <c r="G124" s="135">
        <v>69200</v>
      </c>
      <c r="H124" s="135">
        <v>59960</v>
      </c>
      <c r="I124" s="135">
        <v>91660</v>
      </c>
      <c r="J124" s="135">
        <v>33000</v>
      </c>
      <c r="K124" s="135">
        <v>32690</v>
      </c>
      <c r="L124" s="136">
        <f>SUM(B124:K124)</f>
        <v>1535000</v>
      </c>
      <c r="M124" s="135">
        <v>1535000</v>
      </c>
    </row>
    <row r="125" spans="1:14" s="5" customFormat="1" ht="60" x14ac:dyDescent="0.25">
      <c r="A125" s="147" t="s">
        <v>93</v>
      </c>
      <c r="B125" s="135">
        <v>5569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6">
        <f>SUM(B125:K125)</f>
        <v>5569</v>
      </c>
    </row>
    <row r="126" spans="1:14" s="5" customFormat="1" ht="30" x14ac:dyDescent="0.25">
      <c r="A126" s="147" t="s">
        <v>94</v>
      </c>
      <c r="B126" s="169">
        <v>628800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36">
        <f>SUM(B126:K126)</f>
        <v>628800</v>
      </c>
    </row>
    <row r="127" spans="1:14" ht="30" x14ac:dyDescent="0.25">
      <c r="A127" s="175" t="s">
        <v>95</v>
      </c>
      <c r="B127" s="303" t="s">
        <v>96</v>
      </c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</row>
    <row r="128" spans="1:14" s="5" customFormat="1" ht="30" x14ac:dyDescent="0.25">
      <c r="A128" s="147" t="s">
        <v>97</v>
      </c>
      <c r="B128" s="169">
        <v>960300</v>
      </c>
      <c r="C128" s="169">
        <v>35000</v>
      </c>
      <c r="D128" s="169">
        <v>58300</v>
      </c>
      <c r="E128" s="169">
        <v>22700</v>
      </c>
      <c r="F128" s="169">
        <v>16000</v>
      </c>
      <c r="G128" s="169">
        <v>16320</v>
      </c>
      <c r="H128" s="169">
        <v>74700</v>
      </c>
      <c r="I128" s="169">
        <v>39300</v>
      </c>
      <c r="J128" s="169">
        <v>54830</v>
      </c>
      <c r="K128" s="169">
        <v>5750</v>
      </c>
      <c r="L128" s="136">
        <f>SUM(B128:K128)</f>
        <v>1283200</v>
      </c>
      <c r="M128" s="135">
        <v>1283200</v>
      </c>
    </row>
    <row r="129" spans="1:14" s="5" customFormat="1" ht="30" x14ac:dyDescent="0.25">
      <c r="A129" s="147" t="s">
        <v>98</v>
      </c>
      <c r="B129" s="169">
        <v>427900</v>
      </c>
      <c r="C129" s="169"/>
      <c r="D129" s="169"/>
      <c r="E129" s="169"/>
      <c r="F129" s="169"/>
      <c r="G129" s="169"/>
      <c r="H129" s="169">
        <v>0</v>
      </c>
      <c r="I129" s="169"/>
      <c r="J129" s="169"/>
      <c r="K129" s="169"/>
      <c r="L129" s="136">
        <f>SUM(B129:K129)</f>
        <v>427900</v>
      </c>
    </row>
    <row r="130" spans="1:14" ht="14.25" x14ac:dyDescent="0.2">
      <c r="A130" s="48" t="s">
        <v>99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63"/>
    </row>
    <row r="131" spans="1:14" ht="30" x14ac:dyDescent="0.2">
      <c r="A131" s="49" t="s">
        <v>100</v>
      </c>
      <c r="B131" s="176">
        <v>2.8</v>
      </c>
      <c r="C131" s="176">
        <v>0.31</v>
      </c>
      <c r="D131" s="176">
        <v>0.25</v>
      </c>
      <c r="E131" s="176">
        <v>0.3</v>
      </c>
      <c r="F131" s="176">
        <v>0.19</v>
      </c>
      <c r="G131" s="176">
        <v>0.15</v>
      </c>
      <c r="H131" s="176">
        <v>0.14000000000000001</v>
      </c>
      <c r="I131" s="176">
        <v>0.2</v>
      </c>
      <c r="J131" s="176">
        <v>0.11</v>
      </c>
      <c r="K131" s="176">
        <v>7.0000000000000007E-2</v>
      </c>
      <c r="L131" s="163">
        <f>SUM(B131:K131)</f>
        <v>4.5200000000000005</v>
      </c>
    </row>
    <row r="132" spans="1:14" ht="14.25" x14ac:dyDescent="0.2">
      <c r="A132" s="96" t="s">
        <v>101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63"/>
    </row>
    <row r="133" spans="1:14" ht="20.25" customHeight="1" x14ac:dyDescent="0.2">
      <c r="A133" s="49" t="s">
        <v>102</v>
      </c>
      <c r="B133" s="176">
        <v>5.0199999999999996</v>
      </c>
      <c r="C133" s="176">
        <v>1.05</v>
      </c>
      <c r="D133" s="176">
        <v>0.94</v>
      </c>
      <c r="E133" s="176">
        <v>0.68</v>
      </c>
      <c r="F133" s="176">
        <v>1.04</v>
      </c>
      <c r="G133" s="176">
        <v>0.41</v>
      </c>
      <c r="H133" s="176">
        <v>0.37</v>
      </c>
      <c r="I133" s="176">
        <v>0.7</v>
      </c>
      <c r="J133" s="176">
        <v>0.21</v>
      </c>
      <c r="K133" s="176">
        <v>0.22</v>
      </c>
      <c r="L133" s="163">
        <f>SUM(B133:K133)</f>
        <v>10.64</v>
      </c>
    </row>
    <row r="134" spans="1:14" ht="30" x14ac:dyDescent="0.2">
      <c r="A134" s="49" t="s">
        <v>103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63">
        <f>SUM(B134:K134)</f>
        <v>0</v>
      </c>
      <c r="N134" s="3" t="s">
        <v>182</v>
      </c>
    </row>
    <row r="135" spans="1:14" ht="30" x14ac:dyDescent="0.2">
      <c r="A135" s="49" t="s">
        <v>104</v>
      </c>
      <c r="B135" s="176">
        <v>1.1399999999999999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63">
        <f>SUM(B135:K135)</f>
        <v>1.1399999999999999</v>
      </c>
    </row>
    <row r="136" spans="1:14" ht="30" x14ac:dyDescent="0.2">
      <c r="A136" s="49" t="s">
        <v>105</v>
      </c>
      <c r="B136" s="176">
        <v>0.4</v>
      </c>
      <c r="C136" s="176"/>
      <c r="D136" s="176"/>
      <c r="E136" s="176"/>
      <c r="F136" s="176"/>
      <c r="G136" s="176"/>
      <c r="H136" s="176"/>
      <c r="I136" s="176"/>
      <c r="J136" s="176"/>
      <c r="K136" s="176"/>
      <c r="L136" s="163">
        <f>SUM(B136:K136)</f>
        <v>0.4</v>
      </c>
    </row>
    <row r="137" spans="1:14" ht="14.25" x14ac:dyDescent="0.2">
      <c r="A137" s="96" t="s">
        <v>106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63"/>
    </row>
    <row r="138" spans="1:14" ht="30" customHeight="1" x14ac:dyDescent="0.2">
      <c r="A138" s="45" t="s">
        <v>103</v>
      </c>
      <c r="B138" s="176">
        <v>0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63">
        <f>SUM(B138:K138)</f>
        <v>0</v>
      </c>
    </row>
    <row r="139" spans="1:14" ht="30" x14ac:dyDescent="0.2">
      <c r="A139" s="45" t="s">
        <v>104</v>
      </c>
      <c r="B139" s="176">
        <v>0.41099999999999998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63">
        <f>SUM(B139:K139)</f>
        <v>0.41099999999999998</v>
      </c>
    </row>
    <row r="140" spans="1:14" ht="30" x14ac:dyDescent="0.2">
      <c r="A140" s="45" t="s">
        <v>105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63">
        <f>SUM(B140:K140)</f>
        <v>0</v>
      </c>
    </row>
    <row r="141" spans="1:14" ht="45" x14ac:dyDescent="0.2">
      <c r="A141" s="49" t="s">
        <v>107</v>
      </c>
      <c r="B141" s="176">
        <v>75.8</v>
      </c>
      <c r="C141" s="176">
        <v>100</v>
      </c>
      <c r="D141" s="176">
        <v>84.1</v>
      </c>
      <c r="E141" s="176">
        <v>95.8</v>
      </c>
      <c r="F141" s="176">
        <v>100</v>
      </c>
      <c r="G141" s="176">
        <v>100</v>
      </c>
      <c r="H141" s="176">
        <v>100</v>
      </c>
      <c r="I141" s="176">
        <v>97.8</v>
      </c>
      <c r="J141" s="176">
        <v>100</v>
      </c>
      <c r="K141" s="176">
        <v>100</v>
      </c>
      <c r="L141" s="163"/>
    </row>
    <row r="142" spans="1:14" ht="14.25" x14ac:dyDescent="0.2">
      <c r="A142" s="96" t="s">
        <v>108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63"/>
    </row>
    <row r="143" spans="1:14" ht="30" x14ac:dyDescent="0.2">
      <c r="A143" s="49" t="s">
        <v>109</v>
      </c>
      <c r="B143" s="176">
        <v>20.414000000000001</v>
      </c>
      <c r="C143" s="176">
        <v>3.17</v>
      </c>
      <c r="D143" s="176">
        <v>2.1</v>
      </c>
      <c r="E143" s="176">
        <v>0.8</v>
      </c>
      <c r="F143" s="176">
        <v>1.6</v>
      </c>
      <c r="G143" s="176">
        <v>0.64800000000000002</v>
      </c>
      <c r="H143" s="176">
        <v>0.8</v>
      </c>
      <c r="I143" s="176">
        <v>1.4179999999999999</v>
      </c>
      <c r="J143" s="176">
        <v>0.70299999999999996</v>
      </c>
      <c r="K143" s="176">
        <v>0.4</v>
      </c>
      <c r="L143" s="163">
        <f>SUM(B143:K143)</f>
        <v>32.053000000000004</v>
      </c>
    </row>
    <row r="144" spans="1:14" ht="45" x14ac:dyDescent="0.2">
      <c r="A144" s="49" t="s">
        <v>110</v>
      </c>
      <c r="B144" s="176">
        <v>14.356</v>
      </c>
      <c r="C144" s="176">
        <v>3.17</v>
      </c>
      <c r="D144" s="176">
        <v>2.1</v>
      </c>
      <c r="E144" s="176">
        <v>0.8</v>
      </c>
      <c r="F144" s="176">
        <v>1.6</v>
      </c>
      <c r="G144" s="176">
        <v>0.64800000000000002</v>
      </c>
      <c r="H144" s="176">
        <v>0.8</v>
      </c>
      <c r="I144" s="176">
        <v>1.4179999999999999</v>
      </c>
      <c r="J144" s="176">
        <v>0.70299999999999996</v>
      </c>
      <c r="K144" s="176">
        <v>0.4</v>
      </c>
      <c r="L144" s="163">
        <f>SUM(B144:K144)</f>
        <v>25.995000000000001</v>
      </c>
    </row>
    <row r="145" spans="1:12" ht="15" x14ac:dyDescent="0.2">
      <c r="A145" s="49" t="s">
        <v>111</v>
      </c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63">
        <f>SUM(B145:K145)</f>
        <v>0</v>
      </c>
    </row>
    <row r="146" spans="1:12" ht="15" x14ac:dyDescent="0.2">
      <c r="A146" s="49" t="s">
        <v>112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63">
        <f>SUM(B146:K146)</f>
        <v>0</v>
      </c>
    </row>
    <row r="147" spans="1:12" ht="30" x14ac:dyDescent="0.2">
      <c r="A147" s="49" t="s">
        <v>113</v>
      </c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63">
        <f>SUM(B147:K147)</f>
        <v>0</v>
      </c>
    </row>
    <row r="148" spans="1:12" ht="30" x14ac:dyDescent="0.2">
      <c r="A148" s="49" t="s">
        <v>114</v>
      </c>
      <c r="B148" s="176">
        <v>29.8</v>
      </c>
      <c r="C148" s="176">
        <v>23.2</v>
      </c>
      <c r="D148" s="176">
        <v>18.7</v>
      </c>
      <c r="E148" s="176">
        <v>18.3</v>
      </c>
      <c r="F148" s="176">
        <v>20.100000000000001</v>
      </c>
      <c r="G148" s="176">
        <v>12</v>
      </c>
      <c r="H148" s="176">
        <v>14.5</v>
      </c>
      <c r="I148" s="176">
        <v>16</v>
      </c>
      <c r="J148" s="176">
        <v>12</v>
      </c>
      <c r="K148" s="176">
        <v>20.350000000000001</v>
      </c>
      <c r="L148" s="163">
        <f>SUM(B148:K148)/10</f>
        <v>18.494999999999997</v>
      </c>
    </row>
    <row r="149" spans="1:12" ht="28.5" x14ac:dyDescent="0.2">
      <c r="A149" s="96" t="s">
        <v>115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63"/>
    </row>
    <row r="150" spans="1:12" ht="15" x14ac:dyDescent="0.2">
      <c r="A150" s="49" t="s">
        <v>116</v>
      </c>
      <c r="B150" s="176">
        <v>10.3</v>
      </c>
      <c r="C150" s="176">
        <v>2.44</v>
      </c>
      <c r="D150" s="176">
        <v>2.38</v>
      </c>
      <c r="E150" s="176">
        <v>2.36</v>
      </c>
      <c r="F150" s="176">
        <v>2.61</v>
      </c>
      <c r="G150" s="176"/>
      <c r="H150" s="176"/>
      <c r="I150" s="176">
        <v>3.25</v>
      </c>
      <c r="J150" s="176"/>
      <c r="K150" s="176"/>
      <c r="L150" s="163"/>
    </row>
    <row r="151" spans="1:12" ht="30" x14ac:dyDescent="0.2">
      <c r="A151" s="49" t="s">
        <v>117</v>
      </c>
      <c r="B151" s="176">
        <v>20.6</v>
      </c>
      <c r="C151" s="176">
        <v>13.3</v>
      </c>
      <c r="D151" s="176">
        <v>16.100000000000001</v>
      </c>
      <c r="E151" s="176">
        <v>18.600000000000001</v>
      </c>
      <c r="F151" s="176">
        <v>12.3</v>
      </c>
      <c r="G151" s="176">
        <v>10.8</v>
      </c>
      <c r="H151" s="176">
        <v>13.7</v>
      </c>
      <c r="I151" s="176">
        <v>3.6</v>
      </c>
      <c r="J151" s="176">
        <v>14.3</v>
      </c>
      <c r="K151" s="176">
        <v>13.5</v>
      </c>
      <c r="L151" s="163"/>
    </row>
    <row r="152" spans="1:12" ht="15" x14ac:dyDescent="0.2">
      <c r="A152" s="49" t="s">
        <v>118</v>
      </c>
      <c r="B152" s="176">
        <v>2.6</v>
      </c>
      <c r="C152" s="176">
        <v>0.7</v>
      </c>
      <c r="D152" s="176">
        <v>0.6</v>
      </c>
      <c r="E152" s="176">
        <v>0.6</v>
      </c>
      <c r="F152" s="176">
        <v>0.78</v>
      </c>
      <c r="G152" s="176"/>
      <c r="H152" s="176">
        <v>0.7</v>
      </c>
      <c r="I152" s="176">
        <v>0.8</v>
      </c>
      <c r="J152" s="176">
        <v>0.48</v>
      </c>
      <c r="K152" s="176"/>
      <c r="L152" s="163"/>
    </row>
    <row r="153" spans="1:12" ht="30" x14ac:dyDescent="0.2">
      <c r="A153" s="49" t="s">
        <v>119</v>
      </c>
      <c r="B153" s="176">
        <v>9</v>
      </c>
      <c r="C153" s="176">
        <v>2.8</v>
      </c>
      <c r="D153" s="176">
        <v>1.7</v>
      </c>
      <c r="E153" s="176">
        <v>2.9</v>
      </c>
      <c r="F153" s="176">
        <v>2.9</v>
      </c>
      <c r="G153" s="176">
        <v>2.2000000000000002</v>
      </c>
      <c r="H153" s="176">
        <v>2.2000000000000002</v>
      </c>
      <c r="I153" s="176">
        <v>2.6</v>
      </c>
      <c r="J153" s="176">
        <v>2.4</v>
      </c>
      <c r="K153" s="176">
        <v>2.7</v>
      </c>
      <c r="L153" s="163"/>
    </row>
    <row r="154" spans="1:12" ht="45" x14ac:dyDescent="0.2">
      <c r="A154" s="49" t="s">
        <v>120</v>
      </c>
      <c r="B154" s="176">
        <v>1.3</v>
      </c>
      <c r="C154" s="176"/>
      <c r="D154" s="176">
        <v>3.4</v>
      </c>
      <c r="E154" s="176"/>
      <c r="F154" s="176"/>
      <c r="G154" s="176"/>
      <c r="H154" s="176"/>
      <c r="I154" s="176"/>
      <c r="J154" s="176"/>
      <c r="K154" s="176"/>
      <c r="L154" s="163"/>
    </row>
    <row r="155" spans="1:12" ht="30" x14ac:dyDescent="0.2">
      <c r="A155" s="49" t="s">
        <v>121</v>
      </c>
      <c r="B155" s="176">
        <v>921</v>
      </c>
      <c r="C155" s="176">
        <v>1566</v>
      </c>
      <c r="D155" s="176">
        <v>1630.5</v>
      </c>
      <c r="E155" s="176">
        <v>3313.6</v>
      </c>
      <c r="F155" s="176">
        <v>448.6</v>
      </c>
      <c r="G155" s="176">
        <v>3000</v>
      </c>
      <c r="H155" s="176">
        <v>1573.1</v>
      </c>
      <c r="I155" s="176">
        <v>6776</v>
      </c>
      <c r="J155" s="176">
        <v>6182</v>
      </c>
      <c r="K155" s="176">
        <v>2068</v>
      </c>
      <c r="L155" s="163">
        <f>SUM(B155:K155)/10</f>
        <v>2747.88</v>
      </c>
    </row>
    <row r="156" spans="1:12" ht="30" x14ac:dyDescent="0.2">
      <c r="A156" s="49" t="s">
        <v>122</v>
      </c>
      <c r="B156" s="176">
        <v>446</v>
      </c>
      <c r="C156" s="176">
        <v>354</v>
      </c>
      <c r="D156" s="176">
        <v>231</v>
      </c>
      <c r="E156" s="176">
        <v>523</v>
      </c>
      <c r="F156" s="176">
        <v>255.4</v>
      </c>
      <c r="G156" s="176">
        <v>475</v>
      </c>
      <c r="H156" s="176">
        <v>520</v>
      </c>
      <c r="I156" s="176">
        <v>237</v>
      </c>
      <c r="J156" s="176">
        <v>637</v>
      </c>
      <c r="K156" s="176">
        <v>504</v>
      </c>
      <c r="L156" s="163"/>
    </row>
    <row r="157" spans="1:12" ht="30" x14ac:dyDescent="0.2">
      <c r="A157" s="49" t="s">
        <v>123</v>
      </c>
      <c r="B157" s="176">
        <v>1542</v>
      </c>
      <c r="C157" s="176">
        <v>225</v>
      </c>
      <c r="D157" s="176">
        <v>165</v>
      </c>
      <c r="E157" s="176">
        <v>295</v>
      </c>
      <c r="F157" s="176">
        <v>166</v>
      </c>
      <c r="G157" s="176">
        <v>137</v>
      </c>
      <c r="H157" s="176">
        <v>115</v>
      </c>
      <c r="I157" s="176">
        <v>115</v>
      </c>
      <c r="J157" s="176">
        <v>130</v>
      </c>
      <c r="K157" s="176">
        <v>75</v>
      </c>
      <c r="L157" s="163">
        <f>SUM(B157:K157)</f>
        <v>2965</v>
      </c>
    </row>
    <row r="158" spans="1:12" ht="43.5" customHeight="1" x14ac:dyDescent="0.2">
      <c r="A158" s="49" t="s">
        <v>124</v>
      </c>
      <c r="B158" s="176">
        <v>860</v>
      </c>
      <c r="C158" s="176"/>
      <c r="D158" s="176">
        <v>95</v>
      </c>
      <c r="E158" s="176"/>
      <c r="F158" s="176"/>
      <c r="G158" s="176"/>
      <c r="H158" s="176"/>
      <c r="I158" s="176"/>
      <c r="J158" s="176"/>
      <c r="K158" s="176"/>
      <c r="L158" s="163">
        <f>SUM(B158:K158)</f>
        <v>955</v>
      </c>
    </row>
    <row r="159" spans="1:12" ht="15" x14ac:dyDescent="0.2">
      <c r="A159" s="49" t="s">
        <v>125</v>
      </c>
      <c r="B159" s="176">
        <v>500</v>
      </c>
      <c r="C159" s="176">
        <v>25</v>
      </c>
      <c r="D159" s="176">
        <v>20</v>
      </c>
      <c r="E159" s="176">
        <v>20</v>
      </c>
      <c r="F159" s="176">
        <v>20</v>
      </c>
      <c r="G159" s="176"/>
      <c r="H159" s="176"/>
      <c r="I159" s="176">
        <v>20</v>
      </c>
      <c r="J159" s="176"/>
      <c r="K159" s="176"/>
      <c r="L159" s="163">
        <f>SUM(B159:K159)</f>
        <v>605</v>
      </c>
    </row>
    <row r="160" spans="1:12" ht="30" x14ac:dyDescent="0.2">
      <c r="A160" s="49" t="s">
        <v>126</v>
      </c>
      <c r="B160" s="176">
        <v>28</v>
      </c>
      <c r="C160" s="176">
        <v>19.600000000000001</v>
      </c>
      <c r="D160" s="176">
        <v>11.9</v>
      </c>
      <c r="E160" s="176">
        <v>19.5</v>
      </c>
      <c r="F160" s="176">
        <v>24</v>
      </c>
      <c r="G160" s="176">
        <v>24</v>
      </c>
      <c r="H160" s="176">
        <v>27</v>
      </c>
      <c r="I160" s="176">
        <v>21</v>
      </c>
      <c r="J160" s="176">
        <v>20</v>
      </c>
      <c r="K160" s="176">
        <v>9.1999999999999993</v>
      </c>
      <c r="L160" s="35">
        <f>SUM(B160:K160)/10</f>
        <v>20.419999999999998</v>
      </c>
    </row>
    <row r="161" spans="1:13" ht="42.75" x14ac:dyDescent="0.2">
      <c r="A161" s="48" t="s">
        <v>127</v>
      </c>
      <c r="B161" s="176">
        <f t="shared" ref="B161:L161" si="9">B162+B163+B164</f>
        <v>501</v>
      </c>
      <c r="C161" s="176">
        <f t="shared" si="9"/>
        <v>84</v>
      </c>
      <c r="D161" s="176">
        <f t="shared" si="9"/>
        <v>15</v>
      </c>
      <c r="E161" s="176">
        <f t="shared" si="9"/>
        <v>36</v>
      </c>
      <c r="F161" s="176">
        <f t="shared" si="9"/>
        <v>26</v>
      </c>
      <c r="G161" s="176">
        <f t="shared" si="9"/>
        <v>23</v>
      </c>
      <c r="H161" s="176">
        <f t="shared" si="9"/>
        <v>6</v>
      </c>
      <c r="I161" s="176">
        <f t="shared" si="9"/>
        <v>36</v>
      </c>
      <c r="J161" s="176">
        <f t="shared" si="9"/>
        <v>25</v>
      </c>
      <c r="K161" s="176">
        <f t="shared" si="9"/>
        <v>10</v>
      </c>
      <c r="L161" s="177">
        <f t="shared" si="9"/>
        <v>762</v>
      </c>
    </row>
    <row r="162" spans="1:13" ht="30" x14ac:dyDescent="0.2">
      <c r="A162" s="45" t="s">
        <v>128</v>
      </c>
      <c r="B162" s="176">
        <v>33</v>
      </c>
      <c r="C162" s="176"/>
      <c r="D162" s="176">
        <v>1</v>
      </c>
      <c r="E162" s="176">
        <v>1</v>
      </c>
      <c r="F162" s="176">
        <v>1</v>
      </c>
      <c r="G162" s="176"/>
      <c r="H162" s="176">
        <v>1</v>
      </c>
      <c r="I162" s="176"/>
      <c r="J162" s="176"/>
      <c r="K162" s="176"/>
      <c r="L162" s="163">
        <f>SUM(B162:K162)</f>
        <v>37</v>
      </c>
    </row>
    <row r="163" spans="1:13" ht="30" x14ac:dyDescent="0.2">
      <c r="A163" s="45" t="s">
        <v>129</v>
      </c>
      <c r="B163" s="176">
        <v>73</v>
      </c>
      <c r="C163" s="176">
        <v>12</v>
      </c>
      <c r="D163" s="176">
        <v>7</v>
      </c>
      <c r="E163" s="176">
        <v>12</v>
      </c>
      <c r="F163" s="176">
        <v>11</v>
      </c>
      <c r="G163" s="176">
        <v>8</v>
      </c>
      <c r="H163" s="176">
        <v>3</v>
      </c>
      <c r="I163" s="176">
        <v>11</v>
      </c>
      <c r="J163" s="176">
        <v>5</v>
      </c>
      <c r="K163" s="176">
        <v>4</v>
      </c>
      <c r="L163" s="163">
        <f>SUM(B163:K163)</f>
        <v>146</v>
      </c>
    </row>
    <row r="164" spans="1:13" ht="30" x14ac:dyDescent="0.2">
      <c r="A164" s="45" t="s">
        <v>130</v>
      </c>
      <c r="B164" s="176">
        <v>395</v>
      </c>
      <c r="C164" s="176">
        <v>72</v>
      </c>
      <c r="D164" s="176">
        <v>7</v>
      </c>
      <c r="E164" s="176">
        <v>23</v>
      </c>
      <c r="F164" s="176">
        <v>14</v>
      </c>
      <c r="G164" s="176">
        <v>15</v>
      </c>
      <c r="H164" s="176">
        <v>2</v>
      </c>
      <c r="I164" s="176">
        <v>25</v>
      </c>
      <c r="J164" s="176">
        <v>20</v>
      </c>
      <c r="K164" s="176">
        <v>6</v>
      </c>
      <c r="L164" s="163">
        <f>SUM(B164:K164)</f>
        <v>579</v>
      </c>
    </row>
    <row r="165" spans="1:13" ht="30" x14ac:dyDescent="0.2">
      <c r="A165" s="45" t="s">
        <v>131</v>
      </c>
      <c r="B165" s="176">
        <v>2990</v>
      </c>
      <c r="C165" s="176">
        <v>253</v>
      </c>
      <c r="D165" s="176">
        <v>62</v>
      </c>
      <c r="E165" s="176">
        <v>217</v>
      </c>
      <c r="F165" s="176">
        <v>168</v>
      </c>
      <c r="G165" s="176">
        <v>90</v>
      </c>
      <c r="H165" s="176">
        <v>55</v>
      </c>
      <c r="I165" s="176">
        <v>100</v>
      </c>
      <c r="J165" s="176">
        <v>113</v>
      </c>
      <c r="K165" s="176">
        <v>54</v>
      </c>
      <c r="L165" s="163">
        <f>SUM(B165:K165)</f>
        <v>4102</v>
      </c>
      <c r="M165" s="3">
        <v>4159</v>
      </c>
    </row>
    <row r="166" spans="1:13" ht="14.25" x14ac:dyDescent="0.2">
      <c r="A166" s="179" t="s">
        <v>132</v>
      </c>
      <c r="B166" s="176"/>
      <c r="C166" s="176"/>
      <c r="D166" s="176"/>
      <c r="E166" s="176"/>
      <c r="F166" s="176"/>
      <c r="G166" s="176"/>
      <c r="H166" s="176"/>
      <c r="I166" s="176"/>
      <c r="J166" s="176"/>
      <c r="K166" s="180"/>
      <c r="L166" s="163"/>
    </row>
    <row r="167" spans="1:13" ht="45" x14ac:dyDescent="0.2">
      <c r="A167" s="181" t="s">
        <v>133</v>
      </c>
      <c r="B167" s="176">
        <v>68.099999999999994</v>
      </c>
      <c r="C167" s="176">
        <v>30.5</v>
      </c>
      <c r="D167" s="176">
        <v>7</v>
      </c>
      <c r="E167" s="176">
        <v>26.7</v>
      </c>
      <c r="F167" s="176">
        <v>8.1</v>
      </c>
      <c r="G167" s="176">
        <v>19.100000000000001</v>
      </c>
      <c r="H167" s="176">
        <v>13</v>
      </c>
      <c r="I167" s="176">
        <v>20.8</v>
      </c>
      <c r="J167" s="176">
        <v>56</v>
      </c>
      <c r="K167" s="176">
        <v>40.4</v>
      </c>
      <c r="L167" s="163">
        <f>SUM(B167:K167)/10</f>
        <v>28.97</v>
      </c>
    </row>
    <row r="168" spans="1:13" ht="75" x14ac:dyDescent="0.2">
      <c r="A168" s="182" t="s">
        <v>134</v>
      </c>
      <c r="B168" s="176">
        <v>8.6999999999999993</v>
      </c>
      <c r="C168" s="176">
        <v>33.1</v>
      </c>
      <c r="D168" s="176">
        <v>13</v>
      </c>
      <c r="E168" s="176">
        <v>2.2999999999999998</v>
      </c>
      <c r="F168" s="176">
        <v>4.5</v>
      </c>
      <c r="G168" s="176">
        <v>8.5299999999999994</v>
      </c>
      <c r="H168" s="176">
        <v>9.1999999999999993</v>
      </c>
      <c r="I168" s="176">
        <v>5</v>
      </c>
      <c r="J168" s="176">
        <v>28</v>
      </c>
      <c r="K168" s="176">
        <v>0.02</v>
      </c>
      <c r="L168" s="163">
        <f>SUM(B168:K168)/10</f>
        <v>11.234999999999999</v>
      </c>
    </row>
    <row r="169" spans="1:13" ht="75" x14ac:dyDescent="0.2">
      <c r="A169" s="181" t="s">
        <v>135</v>
      </c>
      <c r="B169" s="204"/>
      <c r="C169" s="176">
        <v>0</v>
      </c>
      <c r="D169" s="176">
        <v>0</v>
      </c>
      <c r="E169" s="176">
        <v>0</v>
      </c>
      <c r="F169" s="176">
        <v>714</v>
      </c>
      <c r="G169" s="176">
        <v>769.2</v>
      </c>
      <c r="H169" s="176">
        <v>0</v>
      </c>
      <c r="I169" s="176">
        <v>32</v>
      </c>
      <c r="J169" s="176"/>
      <c r="K169" s="176"/>
      <c r="L169" s="163">
        <f>SUM(B169:K169)/10</f>
        <v>151.52000000000001</v>
      </c>
    </row>
    <row r="170" spans="1:13" ht="28.5" x14ac:dyDescent="0.2">
      <c r="A170" s="48" t="s">
        <v>136</v>
      </c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63"/>
    </row>
    <row r="171" spans="1:13" ht="15" x14ac:dyDescent="0.2">
      <c r="A171" s="49" t="s">
        <v>137</v>
      </c>
      <c r="B171" s="176">
        <v>75</v>
      </c>
      <c r="C171" s="176">
        <v>6</v>
      </c>
      <c r="D171" s="176">
        <v>6</v>
      </c>
      <c r="E171" s="176">
        <v>2</v>
      </c>
      <c r="F171" s="176">
        <v>8.4</v>
      </c>
      <c r="G171" s="176">
        <v>23</v>
      </c>
      <c r="H171" s="176">
        <v>4</v>
      </c>
      <c r="I171" s="176">
        <v>7</v>
      </c>
      <c r="J171" s="176">
        <v>1.5</v>
      </c>
      <c r="K171" s="176">
        <v>0.7</v>
      </c>
      <c r="L171" s="163">
        <f>SUM(B171:K171)</f>
        <v>133.6</v>
      </c>
    </row>
    <row r="172" spans="1:13" ht="15" x14ac:dyDescent="0.2">
      <c r="A172" s="49" t="s">
        <v>138</v>
      </c>
      <c r="B172" s="176">
        <v>64.900000000000006</v>
      </c>
      <c r="C172" s="176">
        <v>42.5</v>
      </c>
      <c r="D172" s="176">
        <v>41</v>
      </c>
      <c r="E172" s="176">
        <v>63</v>
      </c>
      <c r="F172" s="176">
        <v>136</v>
      </c>
      <c r="G172" s="176">
        <v>29</v>
      </c>
      <c r="H172" s="176">
        <v>25.5</v>
      </c>
      <c r="I172" s="176">
        <v>40</v>
      </c>
      <c r="J172" s="176">
        <v>50</v>
      </c>
      <c r="K172" s="176">
        <v>25</v>
      </c>
      <c r="L172" s="163">
        <f>SUM(B172:K172)</f>
        <v>516.9</v>
      </c>
    </row>
    <row r="173" spans="1:13" ht="15" x14ac:dyDescent="0.2">
      <c r="A173" s="49" t="s">
        <v>139</v>
      </c>
      <c r="B173" s="176">
        <v>40.299999999999997</v>
      </c>
      <c r="C173" s="176">
        <v>3.5</v>
      </c>
      <c r="D173" s="176">
        <v>4</v>
      </c>
      <c r="E173" s="176"/>
      <c r="F173" s="176">
        <v>4.5</v>
      </c>
      <c r="G173" s="176">
        <v>2.5</v>
      </c>
      <c r="H173" s="176"/>
      <c r="I173" s="176"/>
      <c r="J173" s="176"/>
      <c r="K173" s="176"/>
      <c r="L173" s="163">
        <f>SUM(B173:K173)</f>
        <v>54.8</v>
      </c>
    </row>
    <row r="174" spans="1:13" ht="30" x14ac:dyDescent="0.2">
      <c r="A174" s="49" t="s">
        <v>140</v>
      </c>
      <c r="B174" s="176">
        <v>222.5</v>
      </c>
      <c r="C174" s="176">
        <v>151.69999999999999</v>
      </c>
      <c r="D174" s="176">
        <v>56.97</v>
      </c>
      <c r="E174" s="176">
        <v>110.36</v>
      </c>
      <c r="F174" s="205">
        <v>64.775000000000006</v>
      </c>
      <c r="G174" s="176">
        <v>28.52</v>
      </c>
      <c r="H174" s="176">
        <v>44.3</v>
      </c>
      <c r="I174" s="176">
        <v>49.27</v>
      </c>
      <c r="J174" s="176">
        <v>40.479999999999997</v>
      </c>
      <c r="K174" s="176">
        <v>40.1</v>
      </c>
      <c r="L174" s="163">
        <f>SUM(B174:K174)</f>
        <v>808.97499999999991</v>
      </c>
    </row>
    <row r="175" spans="1:13" ht="15" x14ac:dyDescent="0.2">
      <c r="A175" s="45" t="s">
        <v>141</v>
      </c>
      <c r="B175" s="176">
        <v>222.5</v>
      </c>
      <c r="C175" s="176">
        <v>131.1</v>
      </c>
      <c r="D175" s="176">
        <v>56.97</v>
      </c>
      <c r="E175" s="176">
        <v>105.61</v>
      </c>
      <c r="F175" s="205">
        <v>64.775000000000006</v>
      </c>
      <c r="G175" s="176">
        <v>28.52</v>
      </c>
      <c r="H175" s="176">
        <v>23</v>
      </c>
      <c r="I175" s="176">
        <v>47.19</v>
      </c>
      <c r="J175" s="176">
        <v>40.479999999999997</v>
      </c>
      <c r="K175" s="176">
        <v>40.1</v>
      </c>
      <c r="L175" s="163">
        <f>SUM(B175:K175)</f>
        <v>760.245</v>
      </c>
    </row>
    <row r="176" spans="1:13" ht="45" x14ac:dyDescent="0.2">
      <c r="A176" s="40" t="s">
        <v>142</v>
      </c>
      <c r="B176" s="176">
        <v>99.8</v>
      </c>
      <c r="C176" s="176">
        <v>88</v>
      </c>
      <c r="D176" s="176">
        <v>84</v>
      </c>
      <c r="E176" s="176">
        <v>48.3</v>
      </c>
      <c r="F176" s="176">
        <v>92</v>
      </c>
      <c r="G176" s="176">
        <v>70</v>
      </c>
      <c r="H176" s="176">
        <v>97</v>
      </c>
      <c r="I176" s="176">
        <v>98.5</v>
      </c>
      <c r="J176" s="176">
        <v>72</v>
      </c>
      <c r="K176" s="176">
        <v>43</v>
      </c>
      <c r="L176" s="163">
        <f>SUM(B176:K176)/10</f>
        <v>79.260000000000005</v>
      </c>
    </row>
    <row r="177" spans="1:12" s="5" customFormat="1" ht="30" x14ac:dyDescent="0.2">
      <c r="A177" s="166" t="s">
        <v>143</v>
      </c>
      <c r="B177" s="39">
        <f t="shared" ref="B177:L177" si="10">B218</f>
        <v>688.51559503381452</v>
      </c>
      <c r="C177" s="39">
        <f t="shared" si="10"/>
        <v>468.04250341197121</v>
      </c>
      <c r="D177" s="39">
        <f t="shared" si="10"/>
        <v>331.58395811019875</v>
      </c>
      <c r="E177" s="39">
        <f t="shared" si="10"/>
        <v>134.73696626562869</v>
      </c>
      <c r="F177" s="39">
        <f t="shared" si="10"/>
        <v>407.0110701107011</v>
      </c>
      <c r="G177" s="39">
        <f t="shared" si="10"/>
        <v>181.22055674518199</v>
      </c>
      <c r="H177" s="39">
        <f t="shared" si="10"/>
        <v>197.8002965892239</v>
      </c>
      <c r="I177" s="39">
        <f t="shared" si="10"/>
        <v>232.86176232821344</v>
      </c>
      <c r="J177" s="39">
        <f t="shared" si="10"/>
        <v>155.45577009429726</v>
      </c>
      <c r="K177" s="39">
        <f t="shared" si="10"/>
        <v>178.22756119673619</v>
      </c>
      <c r="L177" s="36">
        <f t="shared" si="10"/>
        <v>480.23109000347512</v>
      </c>
    </row>
    <row r="178" spans="1:12" ht="30" x14ac:dyDescent="0.2">
      <c r="A178" s="40" t="s">
        <v>144</v>
      </c>
      <c r="B178" s="176">
        <v>47.4</v>
      </c>
      <c r="C178" s="176">
        <v>40.1</v>
      </c>
      <c r="D178" s="176">
        <v>58.14</v>
      </c>
      <c r="E178" s="176">
        <v>7.5</v>
      </c>
      <c r="F178" s="176">
        <v>2.6</v>
      </c>
      <c r="G178" s="176">
        <v>0</v>
      </c>
      <c r="H178" s="176">
        <v>23.7</v>
      </c>
      <c r="I178" s="176">
        <v>16.600000000000001</v>
      </c>
      <c r="J178" s="176">
        <v>40</v>
      </c>
      <c r="K178" s="176">
        <v>0</v>
      </c>
      <c r="L178" s="183"/>
    </row>
    <row r="179" spans="1:12" ht="14.25" x14ac:dyDescent="0.2">
      <c r="A179" s="179" t="s">
        <v>145</v>
      </c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63"/>
    </row>
    <row r="180" spans="1:12" ht="45" x14ac:dyDescent="0.2">
      <c r="A180" s="182" t="s">
        <v>146</v>
      </c>
      <c r="B180" s="176">
        <v>31</v>
      </c>
      <c r="C180" s="176">
        <v>4.7</v>
      </c>
      <c r="D180" s="176">
        <v>9</v>
      </c>
      <c r="E180" s="176">
        <v>2.5</v>
      </c>
      <c r="F180" s="176">
        <v>26.35</v>
      </c>
      <c r="G180" s="176">
        <v>1.4690000000000001</v>
      </c>
      <c r="H180" s="176">
        <v>5</v>
      </c>
      <c r="I180" s="180">
        <v>4.2</v>
      </c>
      <c r="J180" s="176">
        <v>4.2</v>
      </c>
      <c r="K180" s="180">
        <v>1.2</v>
      </c>
      <c r="L180" s="163">
        <f t="shared" ref="L180:L190" si="11">SUM(B180:K180)</f>
        <v>89.619000000000014</v>
      </c>
    </row>
    <row r="181" spans="1:12" ht="15" x14ac:dyDescent="0.2">
      <c r="A181" s="182" t="s">
        <v>147</v>
      </c>
      <c r="B181" s="176">
        <v>3.9630000000000001</v>
      </c>
      <c r="C181" s="176">
        <v>0.5</v>
      </c>
      <c r="D181" s="176">
        <v>0.9</v>
      </c>
      <c r="E181" s="176"/>
      <c r="F181" s="176"/>
      <c r="G181" s="176">
        <v>0</v>
      </c>
      <c r="H181" s="176">
        <v>2.5</v>
      </c>
      <c r="I181" s="180"/>
      <c r="J181" s="176"/>
      <c r="K181" s="180"/>
      <c r="L181" s="163">
        <f t="shared" si="11"/>
        <v>7.8630000000000004</v>
      </c>
    </row>
    <row r="182" spans="1:12" ht="15" x14ac:dyDescent="0.2">
      <c r="A182" s="182" t="s">
        <v>148</v>
      </c>
      <c r="B182" s="176">
        <v>200</v>
      </c>
      <c r="C182" s="176">
        <v>300</v>
      </c>
      <c r="D182" s="176">
        <v>32</v>
      </c>
      <c r="E182" s="176">
        <v>200</v>
      </c>
      <c r="F182" s="176">
        <v>55</v>
      </c>
      <c r="G182" s="176">
        <v>50</v>
      </c>
      <c r="H182" s="176"/>
      <c r="I182" s="180">
        <v>410</v>
      </c>
      <c r="J182" s="176">
        <v>52</v>
      </c>
      <c r="K182" s="180">
        <v>60</v>
      </c>
      <c r="L182" s="163">
        <f t="shared" si="11"/>
        <v>1359</v>
      </c>
    </row>
    <row r="183" spans="1:12" ht="30" x14ac:dyDescent="0.2">
      <c r="A183" s="182" t="s">
        <v>149</v>
      </c>
      <c r="B183" s="176">
        <v>70</v>
      </c>
      <c r="C183" s="176">
        <v>29</v>
      </c>
      <c r="D183" s="176">
        <v>29</v>
      </c>
      <c r="E183" s="176">
        <v>0</v>
      </c>
      <c r="F183" s="176">
        <v>12</v>
      </c>
      <c r="G183" s="176">
        <v>0</v>
      </c>
      <c r="H183" s="176">
        <v>0</v>
      </c>
      <c r="I183" s="180">
        <v>25</v>
      </c>
      <c r="J183" s="176"/>
      <c r="K183" s="180">
        <v>6</v>
      </c>
      <c r="L183" s="163">
        <f t="shared" si="11"/>
        <v>171</v>
      </c>
    </row>
    <row r="184" spans="1:12" ht="30" x14ac:dyDescent="0.2">
      <c r="A184" s="184" t="s">
        <v>150</v>
      </c>
      <c r="B184" s="176">
        <v>264</v>
      </c>
      <c r="C184" s="176"/>
      <c r="D184" s="176"/>
      <c r="E184" s="176">
        <v>0</v>
      </c>
      <c r="F184" s="176"/>
      <c r="G184" s="176">
        <v>20</v>
      </c>
      <c r="H184" s="176"/>
      <c r="I184" s="176"/>
      <c r="J184" s="176"/>
      <c r="K184" s="176"/>
      <c r="L184" s="163">
        <f t="shared" si="11"/>
        <v>284</v>
      </c>
    </row>
    <row r="185" spans="1:12" ht="30" x14ac:dyDescent="0.2">
      <c r="A185" s="184" t="s">
        <v>151</v>
      </c>
      <c r="B185" s="176"/>
      <c r="C185" s="176"/>
      <c r="D185" s="176"/>
      <c r="E185" s="176">
        <v>0</v>
      </c>
      <c r="F185" s="176">
        <v>1.68</v>
      </c>
      <c r="G185" s="176">
        <v>0.4</v>
      </c>
      <c r="H185" s="176">
        <v>2</v>
      </c>
      <c r="I185" s="176">
        <v>0.4</v>
      </c>
      <c r="J185" s="176"/>
      <c r="K185" s="176">
        <v>1.2</v>
      </c>
      <c r="L185" s="163">
        <f t="shared" si="11"/>
        <v>5.6800000000000006</v>
      </c>
    </row>
    <row r="186" spans="1:12" ht="30" x14ac:dyDescent="0.2">
      <c r="A186" s="184" t="s">
        <v>152</v>
      </c>
      <c r="B186" s="176"/>
      <c r="C186" s="176"/>
      <c r="D186" s="176"/>
      <c r="E186" s="176">
        <v>1</v>
      </c>
      <c r="F186" s="176"/>
      <c r="G186" s="176"/>
      <c r="H186" s="176"/>
      <c r="I186" s="176"/>
      <c r="J186" s="176"/>
      <c r="K186" s="176">
        <v>2</v>
      </c>
      <c r="L186" s="163">
        <f t="shared" si="11"/>
        <v>3</v>
      </c>
    </row>
    <row r="187" spans="1:12" ht="30" x14ac:dyDescent="0.2">
      <c r="A187" s="184" t="s">
        <v>153</v>
      </c>
      <c r="B187" s="176"/>
      <c r="C187" s="176"/>
      <c r="D187" s="176"/>
      <c r="E187" s="176"/>
      <c r="F187" s="176"/>
      <c r="G187" s="176"/>
      <c r="H187" s="176"/>
      <c r="I187" s="176"/>
      <c r="J187" s="176"/>
      <c r="K187" s="176">
        <v>0.9</v>
      </c>
      <c r="L187" s="163">
        <f t="shared" si="11"/>
        <v>0.9</v>
      </c>
    </row>
    <row r="188" spans="1:12" ht="30" x14ac:dyDescent="0.2">
      <c r="A188" s="184" t="s">
        <v>154</v>
      </c>
      <c r="B188" s="176"/>
      <c r="C188" s="176"/>
      <c r="D188" s="176"/>
      <c r="E188" s="176">
        <v>2.5</v>
      </c>
      <c r="F188" s="176"/>
      <c r="G188" s="176"/>
      <c r="H188" s="176"/>
      <c r="I188" s="176"/>
      <c r="J188" s="176"/>
      <c r="K188" s="176">
        <v>1.5</v>
      </c>
      <c r="L188" s="163">
        <f t="shared" si="11"/>
        <v>4</v>
      </c>
    </row>
    <row r="189" spans="1:12" ht="15" x14ac:dyDescent="0.2">
      <c r="A189" s="184" t="s">
        <v>183</v>
      </c>
      <c r="B189" s="176"/>
      <c r="C189" s="176"/>
      <c r="D189" s="176"/>
      <c r="E189" s="176"/>
      <c r="F189" s="176"/>
      <c r="G189" s="176"/>
      <c r="H189" s="176"/>
      <c r="I189" s="176">
        <v>0</v>
      </c>
      <c r="J189" s="176"/>
      <c r="K189" s="176"/>
      <c r="L189" s="163">
        <f t="shared" si="11"/>
        <v>0</v>
      </c>
    </row>
    <row r="190" spans="1:12" ht="15" x14ac:dyDescent="0.2">
      <c r="A190" s="184" t="s">
        <v>184</v>
      </c>
      <c r="B190" s="176"/>
      <c r="C190" s="176"/>
      <c r="D190" s="176"/>
      <c r="E190" s="176"/>
      <c r="F190" s="176"/>
      <c r="G190" s="176"/>
      <c r="H190" s="176"/>
      <c r="I190" s="176">
        <v>1</v>
      </c>
      <c r="J190" s="176"/>
      <c r="K190" s="176"/>
      <c r="L190" s="163">
        <f t="shared" si="11"/>
        <v>1</v>
      </c>
    </row>
    <row r="191" spans="1:12" ht="14.25" x14ac:dyDescent="0.2">
      <c r="A191" s="185" t="s">
        <v>155</v>
      </c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63"/>
    </row>
    <row r="192" spans="1:12" ht="45" x14ac:dyDescent="0.2">
      <c r="A192" s="49" t="s">
        <v>156</v>
      </c>
      <c r="B192" s="176">
        <v>1.2</v>
      </c>
      <c r="C192" s="176">
        <v>0.6</v>
      </c>
      <c r="D192" s="176">
        <v>0.7</v>
      </c>
      <c r="E192" s="176">
        <v>0.6</v>
      </c>
      <c r="F192" s="176">
        <v>0.6</v>
      </c>
      <c r="G192" s="176">
        <v>0.7</v>
      </c>
      <c r="H192" s="176">
        <v>0.7</v>
      </c>
      <c r="I192" s="176">
        <v>0.7</v>
      </c>
      <c r="J192" s="176">
        <v>0.6</v>
      </c>
      <c r="K192" s="176">
        <v>0.6</v>
      </c>
      <c r="L192" s="163">
        <f>SUM(B192:K192)/10</f>
        <v>0.7</v>
      </c>
    </row>
    <row r="194" spans="1:13" x14ac:dyDescent="0.2"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52"/>
    </row>
    <row r="195" spans="1:13" ht="15" x14ac:dyDescent="0.25">
      <c r="A195" s="15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87"/>
    </row>
    <row r="196" spans="1:13" ht="18.75" x14ac:dyDescent="0.3">
      <c r="A196" s="304" t="s">
        <v>157</v>
      </c>
      <c r="B196" s="304"/>
      <c r="C196" s="304"/>
      <c r="D196" s="304"/>
      <c r="E196" s="304"/>
      <c r="F196" s="304"/>
      <c r="G196" s="169"/>
      <c r="H196" s="186"/>
      <c r="I196" s="186"/>
      <c r="J196" s="186"/>
      <c r="K196" s="186"/>
      <c r="L196" s="152"/>
    </row>
    <row r="197" spans="1:13" x14ac:dyDescent="0.2">
      <c r="A197" s="165"/>
      <c r="B197" s="165"/>
      <c r="C197" s="165"/>
      <c r="D197" s="165"/>
      <c r="E197" s="165"/>
      <c r="F197" s="165"/>
      <c r="G197" s="186"/>
      <c r="H197" s="186"/>
      <c r="I197" s="186"/>
      <c r="J197" s="186"/>
      <c r="K197" s="186"/>
      <c r="L197" s="152"/>
    </row>
    <row r="198" spans="1:13" x14ac:dyDescent="0.2"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52"/>
    </row>
    <row r="199" spans="1:13" ht="18.75" x14ac:dyDescent="0.3">
      <c r="A199" s="188" t="s">
        <v>158</v>
      </c>
      <c r="B199" s="189"/>
      <c r="C199" s="189"/>
      <c r="D199" s="189"/>
      <c r="E199" s="189"/>
      <c r="F199" s="189"/>
      <c r="G199" s="186"/>
      <c r="H199" s="186"/>
      <c r="I199" s="186"/>
      <c r="J199" s="186"/>
      <c r="K199" s="186"/>
      <c r="L199" s="152"/>
    </row>
    <row r="200" spans="1:13" ht="18.75" x14ac:dyDescent="0.3">
      <c r="A200" s="190"/>
      <c r="B200" s="190"/>
      <c r="C200" s="190"/>
      <c r="D200" s="190"/>
      <c r="E200" s="190"/>
      <c r="F200" s="190"/>
      <c r="G200" s="186"/>
      <c r="H200" s="186"/>
      <c r="I200" s="186"/>
      <c r="J200" s="186"/>
      <c r="K200" s="186"/>
      <c r="L200" s="152"/>
    </row>
    <row r="201" spans="1:13" ht="15.75" x14ac:dyDescent="0.25">
      <c r="A201" s="191" t="s">
        <v>159</v>
      </c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52"/>
    </row>
    <row r="202" spans="1:13" x14ac:dyDescent="0.2"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52"/>
    </row>
    <row r="203" spans="1:13" x14ac:dyDescent="0.2"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52"/>
    </row>
    <row r="204" spans="1:13" x14ac:dyDescent="0.2"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52"/>
    </row>
    <row r="205" spans="1:13" x14ac:dyDescent="0.2"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52"/>
    </row>
    <row r="206" spans="1:13" s="2" customFormat="1" ht="31.5" x14ac:dyDescent="0.25">
      <c r="A206" s="206" t="s">
        <v>58</v>
      </c>
      <c r="B206" s="207">
        <f t="shared" ref="B206:L206" si="12">B213/B6/12/1000</f>
        <v>6.4734965984074453</v>
      </c>
      <c r="C206" s="207">
        <f t="shared" si="12"/>
        <v>6.9879761779598484</v>
      </c>
      <c r="D206" s="207">
        <f t="shared" si="12"/>
        <v>6.5517876703851847</v>
      </c>
      <c r="E206" s="207">
        <f t="shared" si="12"/>
        <v>6.5535465848702703</v>
      </c>
      <c r="F206" s="207">
        <f t="shared" si="12"/>
        <v>6.7117349155573462</v>
      </c>
      <c r="G206" s="207">
        <f t="shared" si="12"/>
        <v>6.8966193898904127</v>
      </c>
      <c r="H206" s="207">
        <f t="shared" si="12"/>
        <v>7.2541844674027018</v>
      </c>
      <c r="I206" s="207">
        <f t="shared" si="12"/>
        <v>7.0261963024261025</v>
      </c>
      <c r="J206" s="208">
        <f t="shared" si="12"/>
        <v>10.911071329503587</v>
      </c>
      <c r="K206" s="208">
        <f t="shared" si="12"/>
        <v>10.234389179724813</v>
      </c>
      <c r="L206" s="209">
        <f t="shared" si="12"/>
        <v>6.8128333462038428</v>
      </c>
      <c r="M206" s="158">
        <v>7.2839999999999998</v>
      </c>
    </row>
    <row r="207" spans="1:13" ht="15.75" x14ac:dyDescent="0.25">
      <c r="A207" s="210" t="s">
        <v>185</v>
      </c>
      <c r="B207" s="211">
        <v>7614.4</v>
      </c>
      <c r="C207" s="211">
        <v>625.6</v>
      </c>
      <c r="D207" s="211">
        <v>714.3</v>
      </c>
      <c r="E207" s="211">
        <v>1411.3</v>
      </c>
      <c r="F207" s="211">
        <v>1115.7</v>
      </c>
      <c r="G207" s="211">
        <v>1091.8</v>
      </c>
      <c r="H207" s="211">
        <v>1046.7</v>
      </c>
      <c r="I207" s="211">
        <v>443.6</v>
      </c>
      <c r="J207" s="211">
        <v>284.10000000000002</v>
      </c>
      <c r="K207" s="211">
        <v>167.6</v>
      </c>
      <c r="L207" s="212">
        <f t="shared" ref="L207:L212" si="13">SUM(B207:K207)</f>
        <v>14515.1</v>
      </c>
    </row>
    <row r="208" spans="1:13" ht="15.75" x14ac:dyDescent="0.25">
      <c r="A208" s="210" t="s">
        <v>186</v>
      </c>
      <c r="B208" s="211">
        <v>1319921.8999999999</v>
      </c>
      <c r="C208" s="211">
        <v>203285.2</v>
      </c>
      <c r="D208" s="211">
        <v>346443.7</v>
      </c>
      <c r="E208" s="211">
        <v>217601</v>
      </c>
      <c r="F208" s="211">
        <v>229053.7</v>
      </c>
      <c r="G208" s="211">
        <v>114526.8</v>
      </c>
      <c r="H208" s="211">
        <v>108800.5</v>
      </c>
      <c r="I208" s="211">
        <v>143158.6</v>
      </c>
      <c r="J208" s="211">
        <v>62989.8</v>
      </c>
      <c r="K208" s="211">
        <v>117390</v>
      </c>
      <c r="L208" s="212">
        <f t="shared" si="13"/>
        <v>2863171.1999999997</v>
      </c>
    </row>
    <row r="209" spans="1:14" ht="31.5" x14ac:dyDescent="0.25">
      <c r="A209" s="210" t="s">
        <v>187</v>
      </c>
      <c r="B209" s="211">
        <v>167864.6</v>
      </c>
      <c r="C209" s="211">
        <v>27877.9</v>
      </c>
      <c r="D209" s="211">
        <v>24823</v>
      </c>
      <c r="E209" s="211">
        <v>17922.599999999999</v>
      </c>
      <c r="F209" s="211">
        <v>22934</v>
      </c>
      <c r="G209" s="211">
        <v>10714.7</v>
      </c>
      <c r="H209" s="211">
        <v>8859.7000000000007</v>
      </c>
      <c r="I209" s="211">
        <v>13604.9</v>
      </c>
      <c r="J209" s="211">
        <v>5442.5</v>
      </c>
      <c r="K209" s="211">
        <v>6957.2</v>
      </c>
      <c r="L209" s="212">
        <f t="shared" si="13"/>
        <v>307001.10000000003</v>
      </c>
    </row>
    <row r="210" spans="1:14" ht="15.75" x14ac:dyDescent="0.25">
      <c r="A210" s="210" t="s">
        <v>188</v>
      </c>
      <c r="B210" s="211">
        <f t="shared" ref="B210:K210" si="14">B18</f>
        <v>1701550</v>
      </c>
      <c r="C210" s="211">
        <f t="shared" si="14"/>
        <v>100700</v>
      </c>
      <c r="D210" s="211">
        <f t="shared" si="14"/>
        <v>107100</v>
      </c>
      <c r="E210" s="211">
        <f t="shared" si="14"/>
        <v>112600</v>
      </c>
      <c r="F210" s="211">
        <f t="shared" si="14"/>
        <v>135300</v>
      </c>
      <c r="G210" s="211">
        <f t="shared" si="14"/>
        <v>119000</v>
      </c>
      <c r="H210" s="211">
        <f t="shared" si="14"/>
        <v>105300</v>
      </c>
      <c r="I210" s="211">
        <f t="shared" si="14"/>
        <v>118000</v>
      </c>
      <c r="J210" s="211">
        <f t="shared" si="14"/>
        <v>89650</v>
      </c>
      <c r="K210" s="211">
        <f t="shared" si="14"/>
        <v>23500</v>
      </c>
      <c r="L210" s="212">
        <f t="shared" si="13"/>
        <v>2612700</v>
      </c>
    </row>
    <row r="211" spans="1:14" ht="30" x14ac:dyDescent="0.25">
      <c r="A211" s="213" t="s">
        <v>189</v>
      </c>
      <c r="B211" s="211">
        <f t="shared" ref="B211:K211" si="15">B56</f>
        <v>212948.4</v>
      </c>
      <c r="C211" s="211">
        <f t="shared" si="15"/>
        <v>490635.2</v>
      </c>
      <c r="D211" s="211">
        <f t="shared" si="15"/>
        <v>172491.2</v>
      </c>
      <c r="E211" s="211">
        <f t="shared" si="15"/>
        <v>285403.2</v>
      </c>
      <c r="F211" s="211">
        <f t="shared" si="15"/>
        <v>198126</v>
      </c>
      <c r="G211" s="211">
        <f t="shared" si="15"/>
        <v>127967</v>
      </c>
      <c r="H211" s="211">
        <f t="shared" si="15"/>
        <v>120140</v>
      </c>
      <c r="I211" s="211">
        <f t="shared" si="15"/>
        <v>231625.8</v>
      </c>
      <c r="J211" s="211">
        <f t="shared" si="15"/>
        <v>116665</v>
      </c>
      <c r="K211" s="211">
        <f t="shared" si="15"/>
        <v>114998.2</v>
      </c>
      <c r="L211" s="212">
        <f t="shared" si="13"/>
        <v>2071000</v>
      </c>
    </row>
    <row r="212" spans="1:14" ht="31.5" x14ac:dyDescent="0.25">
      <c r="A212" s="210" t="s">
        <v>190</v>
      </c>
      <c r="B212" s="211">
        <f>N212*B165</f>
        <v>438076.54802535346</v>
      </c>
      <c r="C212" s="211">
        <f>N212*C165</f>
        <v>37068.015602145293</v>
      </c>
      <c r="D212" s="211">
        <f>N212*D165</f>
        <v>9083.8615309605066</v>
      </c>
      <c r="E212" s="211">
        <f>N212*E165</f>
        <v>31793.515358361772</v>
      </c>
      <c r="F212" s="211">
        <f>N212*F165</f>
        <v>24614.334470989761</v>
      </c>
      <c r="G212" s="211">
        <f>N212*G165</f>
        <v>13186.250609458801</v>
      </c>
      <c r="H212" s="211">
        <f>N212*H165</f>
        <v>8058.264261335933</v>
      </c>
      <c r="I212" s="211">
        <f>N212*I165</f>
        <v>14651.389566065332</v>
      </c>
      <c r="J212" s="211">
        <f>N212*J165</f>
        <v>16556.070209653826</v>
      </c>
      <c r="K212" s="211">
        <f>N212*K165</f>
        <v>7911.7503656752797</v>
      </c>
      <c r="L212" s="212">
        <f t="shared" si="13"/>
        <v>600999.99999999988</v>
      </c>
      <c r="M212" s="3">
        <v>601000</v>
      </c>
      <c r="N212" s="3">
        <f>M212/L165</f>
        <v>146.51389566065333</v>
      </c>
    </row>
    <row r="213" spans="1:14" s="2" customFormat="1" ht="15.75" x14ac:dyDescent="0.25">
      <c r="A213" s="214" t="s">
        <v>191</v>
      </c>
      <c r="B213" s="212">
        <f t="shared" ref="B213:L213" si="16">SUM(B207:B212)</f>
        <v>3847975.8480253532</v>
      </c>
      <c r="C213" s="212">
        <f t="shared" si="16"/>
        <v>860191.91560214537</v>
      </c>
      <c r="D213" s="212">
        <f t="shared" si="16"/>
        <v>660656.06153096049</v>
      </c>
      <c r="E213" s="212">
        <f t="shared" si="16"/>
        <v>666731.61535836186</v>
      </c>
      <c r="F213" s="212">
        <f t="shared" si="16"/>
        <v>611143.73447098979</v>
      </c>
      <c r="G213" s="212">
        <f t="shared" si="16"/>
        <v>386486.55060945876</v>
      </c>
      <c r="H213" s="212">
        <f t="shared" si="16"/>
        <v>352205.16426133597</v>
      </c>
      <c r="I213" s="212">
        <f t="shared" si="16"/>
        <v>521484.2895660653</v>
      </c>
      <c r="J213" s="212">
        <f t="shared" si="16"/>
        <v>291587.47020965384</v>
      </c>
      <c r="K213" s="212">
        <f t="shared" si="16"/>
        <v>270924.75036567525</v>
      </c>
      <c r="L213" s="212">
        <f t="shared" si="16"/>
        <v>8469387.4000000004</v>
      </c>
    </row>
    <row r="214" spans="1:14" ht="15.75" x14ac:dyDescent="0.25">
      <c r="A214" s="215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7"/>
    </row>
    <row r="215" spans="1:14" ht="15.75" x14ac:dyDescent="0.25">
      <c r="A215" s="215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7"/>
    </row>
    <row r="216" spans="1:14" ht="15.75" x14ac:dyDescent="0.25">
      <c r="A216" s="215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7">
        <f>M206*L6*12*1000</f>
        <v>9055119.1679999996</v>
      </c>
    </row>
    <row r="217" spans="1:14" ht="31.5" x14ac:dyDescent="0.25">
      <c r="A217" s="210" t="s">
        <v>192</v>
      </c>
      <c r="B217" s="211">
        <v>34105.620000000003</v>
      </c>
      <c r="C217" s="211">
        <v>4801.18</v>
      </c>
      <c r="D217" s="211">
        <v>2786.3</v>
      </c>
      <c r="E217" s="211">
        <v>1142.3</v>
      </c>
      <c r="F217" s="211">
        <v>3088.4</v>
      </c>
      <c r="G217" s="211">
        <v>846.3</v>
      </c>
      <c r="H217" s="211">
        <v>800.3</v>
      </c>
      <c r="I217" s="211">
        <v>1440.25</v>
      </c>
      <c r="J217" s="211">
        <v>346.2</v>
      </c>
      <c r="K217" s="211">
        <v>393.17</v>
      </c>
      <c r="L217" s="212">
        <f>SUM(B217:K217)</f>
        <v>49750.020000000011</v>
      </c>
    </row>
    <row r="218" spans="1:14" ht="15.75" x14ac:dyDescent="0.25">
      <c r="A218" s="218" t="s">
        <v>193</v>
      </c>
      <c r="B218" s="219">
        <f t="shared" ref="B218:L218" si="17">B217/B6</f>
        <v>688.51559503381452</v>
      </c>
      <c r="C218" s="219">
        <f t="shared" si="17"/>
        <v>468.04250341197121</v>
      </c>
      <c r="D218" s="219">
        <f t="shared" si="17"/>
        <v>331.58395811019875</v>
      </c>
      <c r="E218" s="219">
        <f t="shared" si="17"/>
        <v>134.73696626562869</v>
      </c>
      <c r="F218" s="219">
        <f t="shared" si="17"/>
        <v>407.0110701107011</v>
      </c>
      <c r="G218" s="219">
        <f t="shared" si="17"/>
        <v>181.22055674518199</v>
      </c>
      <c r="H218" s="219">
        <f t="shared" si="17"/>
        <v>197.8002965892239</v>
      </c>
      <c r="I218" s="219">
        <f t="shared" si="17"/>
        <v>232.86176232821344</v>
      </c>
      <c r="J218" s="219">
        <f t="shared" si="17"/>
        <v>155.45577009429726</v>
      </c>
      <c r="K218" s="219">
        <f t="shared" si="17"/>
        <v>178.22756119673619</v>
      </c>
      <c r="L218" s="219">
        <f t="shared" si="17"/>
        <v>480.23109000347512</v>
      </c>
    </row>
  </sheetData>
  <sheetProtection selectLockedCells="1" selectUnlockedCells="1"/>
  <mergeCells count="16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27:L127"/>
    <mergeCell ref="A196:F196"/>
  </mergeCells>
  <pageMargins left="0.39374999999999999" right="0.39374999999999999" top="0.39374999999999999" bottom="0.39374999999999999" header="0.51180555555555551" footer="0.51180555555555551"/>
  <pageSetup paperSize="9" scale="80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6"/>
  <sheetViews>
    <sheetView topLeftCell="A193" workbookViewId="0">
      <selection activeCell="B58" sqref="B58"/>
    </sheetView>
  </sheetViews>
  <sheetFormatPr defaultRowHeight="12.75" x14ac:dyDescent="0.2"/>
  <cols>
    <col min="1" max="1" width="48" style="3" customWidth="1"/>
    <col min="2" max="2" width="11.42578125" style="3" customWidth="1"/>
    <col min="3" max="3" width="10.5703125" style="3" customWidth="1"/>
    <col min="4" max="4" width="9.42578125" style="3" customWidth="1"/>
    <col min="5" max="5" width="9.85546875" style="3" customWidth="1"/>
    <col min="6" max="6" width="9.42578125" style="3" customWidth="1"/>
    <col min="7" max="7" width="9.5703125" style="3" customWidth="1"/>
    <col min="8" max="8" width="11" style="3" customWidth="1"/>
    <col min="9" max="9" width="11.5703125" style="3" customWidth="1"/>
    <col min="10" max="10" width="9.5703125" style="3" customWidth="1"/>
    <col min="11" max="11" width="9.28515625" style="3" customWidth="1"/>
    <col min="12" max="12" width="10.7109375" style="2" customWidth="1"/>
    <col min="13" max="13" width="8" style="3" customWidth="1"/>
    <col min="14" max="14" width="19" style="3" customWidth="1"/>
    <col min="15" max="16384" width="9.140625" style="3"/>
  </cols>
  <sheetData>
    <row r="1" spans="1:22" ht="15.75" x14ac:dyDescent="0.25">
      <c r="A1" s="297" t="s">
        <v>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22" ht="33" customHeight="1" x14ac:dyDescent="0.2">
      <c r="A2" s="298" t="s">
        <v>194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22" x14ac:dyDescent="0.2">
      <c r="A3" s="132" t="s">
        <v>56</v>
      </c>
      <c r="B3" s="133" t="e">
        <f t="shared" ref="B3:L3" si="0">B18/(B9-B11)/12/1000</f>
        <v>#REF!</v>
      </c>
      <c r="C3" s="133" t="e">
        <f t="shared" si="0"/>
        <v>#REF!</v>
      </c>
      <c r="D3" s="133" t="e">
        <f t="shared" si="0"/>
        <v>#REF!</v>
      </c>
      <c r="E3" s="133" t="e">
        <f t="shared" si="0"/>
        <v>#REF!</v>
      </c>
      <c r="F3" s="133" t="e">
        <f t="shared" si="0"/>
        <v>#REF!</v>
      </c>
      <c r="G3" s="133" t="e">
        <f t="shared" si="0"/>
        <v>#REF!</v>
      </c>
      <c r="H3" s="133" t="e">
        <f t="shared" si="0"/>
        <v>#REF!</v>
      </c>
      <c r="I3" s="133" t="e">
        <f t="shared" si="0"/>
        <v>#REF!</v>
      </c>
      <c r="J3" s="133" t="e">
        <f t="shared" si="0"/>
        <v>#REF!</v>
      </c>
      <c r="K3" s="133" t="e">
        <f t="shared" si="0"/>
        <v>#REF!</v>
      </c>
      <c r="L3" s="133" t="e">
        <f t="shared" si="0"/>
        <v>#REF!</v>
      </c>
    </row>
    <row r="4" spans="1:22" ht="12.75" customHeight="1" x14ac:dyDescent="0.2">
      <c r="A4" s="305" t="s">
        <v>11</v>
      </c>
      <c r="B4" s="301" t="s">
        <v>0</v>
      </c>
      <c r="C4" s="301" t="s">
        <v>1</v>
      </c>
      <c r="D4" s="301" t="s">
        <v>2</v>
      </c>
      <c r="E4" s="301" t="s">
        <v>3</v>
      </c>
      <c r="F4" s="301" t="s">
        <v>4</v>
      </c>
      <c r="G4" s="301" t="s">
        <v>5</v>
      </c>
      <c r="H4" s="301" t="s">
        <v>6</v>
      </c>
      <c r="I4" s="301" t="s">
        <v>14</v>
      </c>
      <c r="J4" s="301" t="s">
        <v>7</v>
      </c>
      <c r="K4" s="307" t="s">
        <v>8</v>
      </c>
      <c r="L4" s="293" t="s">
        <v>52</v>
      </c>
    </row>
    <row r="5" spans="1:22" ht="21.75" customHeight="1" x14ac:dyDescent="0.2">
      <c r="A5" s="305"/>
      <c r="B5" s="301"/>
      <c r="C5" s="301"/>
      <c r="D5" s="301"/>
      <c r="E5" s="301"/>
      <c r="F5" s="301"/>
      <c r="G5" s="301"/>
      <c r="H5" s="301"/>
      <c r="I5" s="301"/>
      <c r="J5" s="301"/>
      <c r="K5" s="307"/>
      <c r="L5" s="293"/>
    </row>
    <row r="6" spans="1:22" s="5" customFormat="1" ht="33" customHeight="1" x14ac:dyDescent="0.25">
      <c r="A6" s="134" t="s">
        <v>57</v>
      </c>
      <c r="B6" s="135">
        <v>49.75</v>
      </c>
      <c r="C6" s="135">
        <v>10.295999999999999</v>
      </c>
      <c r="D6" s="135">
        <v>8.5129999999999999</v>
      </c>
      <c r="E6" s="135">
        <v>8.4459999999999997</v>
      </c>
      <c r="F6" s="135">
        <v>7.6180000000000003</v>
      </c>
      <c r="G6" s="135">
        <v>4.6769999999999996</v>
      </c>
      <c r="H6" s="135">
        <v>4.0679999999999996</v>
      </c>
      <c r="I6" s="135">
        <v>6.26</v>
      </c>
      <c r="J6" s="135">
        <v>2.2509999999999999</v>
      </c>
      <c r="K6" s="135">
        <v>2.206</v>
      </c>
      <c r="L6" s="136">
        <f>SUM(B6:K6)</f>
        <v>104.08499999999999</v>
      </c>
      <c r="M6" s="201">
        <v>104.08499999999999</v>
      </c>
    </row>
    <row r="7" spans="1:22" s="5" customFormat="1" ht="33" customHeight="1" x14ac:dyDescent="0.25">
      <c r="A7" s="137" t="s">
        <v>161</v>
      </c>
      <c r="B7" s="220" t="e">
        <f t="shared" ref="B7:L7" si="1">B206</f>
        <v>#REF!</v>
      </c>
      <c r="C7" s="220" t="e">
        <f t="shared" si="1"/>
        <v>#REF!</v>
      </c>
      <c r="D7" s="220" t="e">
        <f t="shared" si="1"/>
        <v>#REF!</v>
      </c>
      <c r="E7" s="220" t="e">
        <f t="shared" si="1"/>
        <v>#REF!</v>
      </c>
      <c r="F7" s="220" t="e">
        <f t="shared" si="1"/>
        <v>#REF!</v>
      </c>
      <c r="G7" s="220" t="e">
        <f t="shared" si="1"/>
        <v>#REF!</v>
      </c>
      <c r="H7" s="220" t="e">
        <f t="shared" si="1"/>
        <v>#REF!</v>
      </c>
      <c r="I7" s="220" t="e">
        <f t="shared" si="1"/>
        <v>#REF!</v>
      </c>
      <c r="J7" s="220" t="e">
        <f t="shared" si="1"/>
        <v>#REF!</v>
      </c>
      <c r="K7" s="220" t="e">
        <f t="shared" si="1"/>
        <v>#REF!</v>
      </c>
      <c r="L7" s="220" t="e">
        <f t="shared" si="1"/>
        <v>#REF!</v>
      </c>
      <c r="M7" s="221" t="s">
        <v>195</v>
      </c>
      <c r="N7" s="146"/>
      <c r="O7" s="146"/>
      <c r="P7" s="146"/>
      <c r="Q7" s="146"/>
      <c r="R7" s="146"/>
      <c r="S7" s="146"/>
      <c r="T7" s="146"/>
      <c r="U7" s="146"/>
      <c r="V7" s="146"/>
    </row>
    <row r="8" spans="1:22" ht="33" customHeight="1" x14ac:dyDescent="0.25">
      <c r="A8" s="193" t="s">
        <v>59</v>
      </c>
      <c r="B8" s="28">
        <v>29.47</v>
      </c>
      <c r="C8" s="162">
        <v>5.39</v>
      </c>
      <c r="D8" s="162">
        <v>4.9359999999999999</v>
      </c>
      <c r="E8" s="162">
        <v>4.42</v>
      </c>
      <c r="F8" s="28">
        <v>3.81</v>
      </c>
      <c r="G8" s="162">
        <v>2.613</v>
      </c>
      <c r="H8" s="28">
        <v>1.6859999999999999</v>
      </c>
      <c r="I8" s="28">
        <v>3.56</v>
      </c>
      <c r="J8" s="28">
        <v>1.4450000000000001</v>
      </c>
      <c r="K8" s="162">
        <v>1.294</v>
      </c>
      <c r="L8" s="25">
        <f t="shared" ref="L8:L110" si="2">SUM(B8:K8)</f>
        <v>58.624000000000002</v>
      </c>
      <c r="M8" s="308">
        <v>58.624000000000002</v>
      </c>
      <c r="N8" s="308"/>
      <c r="O8" s="141"/>
      <c r="P8" s="141"/>
      <c r="Q8" s="141"/>
      <c r="R8" s="141"/>
      <c r="S8" s="141"/>
      <c r="T8" s="141"/>
      <c r="U8" s="141"/>
      <c r="V8" s="141"/>
    </row>
    <row r="9" spans="1:22" s="5" customFormat="1" ht="20.25" customHeight="1" x14ac:dyDescent="0.25">
      <c r="A9" s="137" t="s">
        <v>60</v>
      </c>
      <c r="B9" s="143">
        <v>22.334</v>
      </c>
      <c r="C9" s="143">
        <v>3.53</v>
      </c>
      <c r="D9" s="143">
        <v>2.254</v>
      </c>
      <c r="E9" s="143">
        <v>2.66</v>
      </c>
      <c r="F9" s="143">
        <v>2.35</v>
      </c>
      <c r="G9" s="143">
        <v>1.0760000000000001</v>
      </c>
      <c r="H9" s="143">
        <v>1.2030000000000001</v>
      </c>
      <c r="I9" s="143">
        <v>1.81</v>
      </c>
      <c r="J9" s="143">
        <v>1.292</v>
      </c>
      <c r="K9" s="143">
        <v>0.96</v>
      </c>
      <c r="L9" s="139">
        <f>SUM(B9:K9)</f>
        <v>39.469000000000008</v>
      </c>
      <c r="M9" s="222">
        <v>39.469000000000001</v>
      </c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35.25" customHeight="1" x14ac:dyDescent="0.25">
      <c r="A10" s="49" t="s">
        <v>61</v>
      </c>
      <c r="B10" s="26">
        <v>15.6</v>
      </c>
      <c r="C10" s="26">
        <v>11.4</v>
      </c>
      <c r="D10" s="26">
        <v>11.7</v>
      </c>
      <c r="E10" s="26">
        <v>11.1</v>
      </c>
      <c r="F10" s="26">
        <v>11.9</v>
      </c>
      <c r="G10" s="26">
        <v>12.6</v>
      </c>
      <c r="H10" s="26">
        <v>13.3</v>
      </c>
      <c r="I10" s="26">
        <v>11.5</v>
      </c>
      <c r="J10" s="26">
        <v>14</v>
      </c>
      <c r="K10" s="26">
        <v>10.6</v>
      </c>
      <c r="L10" s="25"/>
      <c r="M10" s="140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30" customHeight="1" x14ac:dyDescent="0.25">
      <c r="A11" s="49" t="s">
        <v>196</v>
      </c>
      <c r="B11" s="135" t="e">
        <f>#REF!</f>
        <v>#REF!</v>
      </c>
      <c r="C11" s="135" t="e">
        <f>#REF!</f>
        <v>#REF!</v>
      </c>
      <c r="D11" s="135" t="e">
        <f>#REF!</f>
        <v>#REF!</v>
      </c>
      <c r="E11" s="135" t="e">
        <f>#REF!</f>
        <v>#REF!</v>
      </c>
      <c r="F11" s="135" t="e">
        <f>#REF!</f>
        <v>#REF!</v>
      </c>
      <c r="G11" s="135" t="e">
        <f>#REF!</f>
        <v>#REF!</v>
      </c>
      <c r="H11" s="135" t="e">
        <f>#REF!</f>
        <v>#REF!</v>
      </c>
      <c r="I11" s="135" t="e">
        <f>#REF!</f>
        <v>#REF!</v>
      </c>
      <c r="J11" s="135" t="e">
        <f>#REF!</f>
        <v>#REF!</v>
      </c>
      <c r="K11" s="135" t="e">
        <f>#REF!</f>
        <v>#REF!</v>
      </c>
      <c r="L11" s="139" t="e">
        <f t="shared" si="2"/>
        <v>#REF!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33.75" customHeight="1" x14ac:dyDescent="0.25">
      <c r="A12" s="223" t="s">
        <v>22</v>
      </c>
      <c r="B12" s="220" t="e">
        <f t="shared" ref="B12:L12" si="3">B56/B11/12/1000</f>
        <v>#REF!</v>
      </c>
      <c r="C12" s="220" t="e">
        <f t="shared" si="3"/>
        <v>#REF!</v>
      </c>
      <c r="D12" s="220" t="e">
        <f t="shared" si="3"/>
        <v>#REF!</v>
      </c>
      <c r="E12" s="220" t="e">
        <f>E56/E11/12/1000</f>
        <v>#REF!</v>
      </c>
      <c r="F12" s="220" t="e">
        <f>F56/F11/12/1000</f>
        <v>#REF!</v>
      </c>
      <c r="G12" s="220" t="e">
        <f t="shared" si="3"/>
        <v>#REF!</v>
      </c>
      <c r="H12" s="220" t="e">
        <f t="shared" si="3"/>
        <v>#REF!</v>
      </c>
      <c r="I12" s="220" t="e">
        <f t="shared" si="3"/>
        <v>#REF!</v>
      </c>
      <c r="J12" s="220" t="e">
        <f t="shared" si="3"/>
        <v>#REF!</v>
      </c>
      <c r="K12" s="220" t="e">
        <f t="shared" si="3"/>
        <v>#REF!</v>
      </c>
      <c r="L12" s="224" t="e">
        <f t="shared" si="3"/>
        <v>#REF!</v>
      </c>
      <c r="M12" s="221" t="s">
        <v>195</v>
      </c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s="5" customFormat="1" ht="19.5" customHeight="1" x14ac:dyDescent="0.25">
      <c r="A13" s="148" t="s">
        <v>63</v>
      </c>
      <c r="B13" s="149">
        <v>161</v>
      </c>
      <c r="C13" s="149">
        <v>31</v>
      </c>
      <c r="D13" s="149">
        <v>26</v>
      </c>
      <c r="E13" s="149">
        <v>25</v>
      </c>
      <c r="F13" s="149">
        <v>16</v>
      </c>
      <c r="G13" s="149">
        <v>14</v>
      </c>
      <c r="H13" s="149">
        <v>11</v>
      </c>
      <c r="I13" s="149">
        <v>11</v>
      </c>
      <c r="J13" s="149">
        <v>8</v>
      </c>
      <c r="K13" s="149">
        <v>8</v>
      </c>
      <c r="L13" s="150">
        <f>B13+C13+D13+E13+F13+G13+H13+I13+J13+K13</f>
        <v>311</v>
      </c>
      <c r="M13" s="19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45" x14ac:dyDescent="0.25">
      <c r="A14" s="193" t="s">
        <v>64</v>
      </c>
      <c r="B14" s="220">
        <f t="shared" ref="B14:L14" si="4">B13/B8/1000*100</f>
        <v>0.54631828978622332</v>
      </c>
      <c r="C14" s="220">
        <f t="shared" si="4"/>
        <v>0.57513914656771803</v>
      </c>
      <c r="D14" s="220">
        <f t="shared" si="4"/>
        <v>0.52674230145867096</v>
      </c>
      <c r="E14" s="220">
        <f t="shared" si="4"/>
        <v>0.56561085972850689</v>
      </c>
      <c r="F14" s="220">
        <f t="shared" si="4"/>
        <v>0.41994750656167978</v>
      </c>
      <c r="G14" s="220">
        <f t="shared" si="4"/>
        <v>0.5357826253348642</v>
      </c>
      <c r="H14" s="220">
        <f t="shared" si="4"/>
        <v>0.65243179122182682</v>
      </c>
      <c r="I14" s="220">
        <f t="shared" si="4"/>
        <v>0.3089887640449438</v>
      </c>
      <c r="J14" s="220">
        <f t="shared" si="4"/>
        <v>0.55363321799307952</v>
      </c>
      <c r="K14" s="220">
        <f t="shared" si="4"/>
        <v>0.61823802163833075</v>
      </c>
      <c r="L14" s="224">
        <f t="shared" si="4"/>
        <v>0.53049945414847166</v>
      </c>
      <c r="M14" s="221" t="s">
        <v>195</v>
      </c>
    </row>
    <row r="15" spans="1:22" s="198" customFormat="1" ht="28.5" customHeight="1" x14ac:dyDescent="0.25">
      <c r="A15" s="145" t="s">
        <v>65</v>
      </c>
      <c r="B15" s="135">
        <v>279814</v>
      </c>
      <c r="C15" s="135">
        <v>19725</v>
      </c>
      <c r="D15" s="135">
        <v>59319</v>
      </c>
      <c r="E15" s="135">
        <v>3200</v>
      </c>
      <c r="F15" s="135">
        <v>2773</v>
      </c>
      <c r="G15" s="135">
        <v>17620</v>
      </c>
      <c r="H15" s="135">
        <v>37297</v>
      </c>
      <c r="I15" s="135">
        <v>33456</v>
      </c>
      <c r="J15" s="135">
        <v>23402</v>
      </c>
      <c r="K15" s="135">
        <v>1778</v>
      </c>
      <c r="L15" s="136">
        <f t="shared" si="2"/>
        <v>478384</v>
      </c>
      <c r="M15" s="197"/>
    </row>
    <row r="16" spans="1:22" s="198" customFormat="1" ht="27.75" customHeight="1" x14ac:dyDescent="0.25">
      <c r="A16" s="145" t="s">
        <v>66</v>
      </c>
      <c r="B16" s="135">
        <v>458603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6">
        <f t="shared" si="2"/>
        <v>458603</v>
      </c>
      <c r="M16" s="197"/>
    </row>
    <row r="17" spans="1:14" s="198" customFormat="1" ht="35.25" customHeight="1" x14ac:dyDescent="0.25">
      <c r="A17" s="145" t="s">
        <v>67</v>
      </c>
      <c r="B17" s="135">
        <f>B15-B16</f>
        <v>-178789</v>
      </c>
      <c r="C17" s="135">
        <f t="shared" ref="C17:K17" si="5">C15-C16</f>
        <v>19725</v>
      </c>
      <c r="D17" s="135">
        <f t="shared" si="5"/>
        <v>59319</v>
      </c>
      <c r="E17" s="135">
        <f t="shared" si="5"/>
        <v>3200</v>
      </c>
      <c r="F17" s="135">
        <f t="shared" si="5"/>
        <v>2773</v>
      </c>
      <c r="G17" s="135">
        <f t="shared" si="5"/>
        <v>17620</v>
      </c>
      <c r="H17" s="135">
        <f t="shared" si="5"/>
        <v>37297</v>
      </c>
      <c r="I17" s="135">
        <f t="shared" si="5"/>
        <v>33456</v>
      </c>
      <c r="J17" s="135">
        <f t="shared" si="5"/>
        <v>23402</v>
      </c>
      <c r="K17" s="135">
        <f t="shared" si="5"/>
        <v>1778</v>
      </c>
      <c r="L17" s="136">
        <f t="shared" si="2"/>
        <v>19781</v>
      </c>
      <c r="M17" s="197"/>
      <c r="N17" s="199"/>
    </row>
    <row r="18" spans="1:14" s="154" customFormat="1" ht="32.25" customHeight="1" x14ac:dyDescent="0.25">
      <c r="A18" s="225" t="s">
        <v>68</v>
      </c>
      <c r="B18" s="220">
        <f t="shared" ref="B18:L18" si="6">B226</f>
        <v>2130559.4</v>
      </c>
      <c r="C18" s="220">
        <f t="shared" si="6"/>
        <v>103760.5325443787</v>
      </c>
      <c r="D18" s="220">
        <f t="shared" si="6"/>
        <v>145546.74556213018</v>
      </c>
      <c r="E18" s="220">
        <f t="shared" si="6"/>
        <v>118727.81065088756</v>
      </c>
      <c r="F18" s="220">
        <f t="shared" si="6"/>
        <v>138659.76331360947</v>
      </c>
      <c r="G18" s="220">
        <f t="shared" si="6"/>
        <v>127722.65680473372</v>
      </c>
      <c r="H18" s="220">
        <f t="shared" si="6"/>
        <v>121934.76035502959</v>
      </c>
      <c r="I18" s="220">
        <f t="shared" si="6"/>
        <v>140442.01183431956</v>
      </c>
      <c r="J18" s="220">
        <f t="shared" si="6"/>
        <v>92372.781065088755</v>
      </c>
      <c r="K18" s="220">
        <f t="shared" si="6"/>
        <v>19573.520710059172</v>
      </c>
      <c r="L18" s="220">
        <f t="shared" si="6"/>
        <v>3139299.9828402367</v>
      </c>
      <c r="M18" s="226" t="s">
        <v>195</v>
      </c>
      <c r="N18" s="200"/>
    </row>
    <row r="19" spans="1:14" s="198" customFormat="1" ht="17.25" customHeight="1" x14ac:dyDescent="0.25">
      <c r="A19" s="159" t="s">
        <v>69</v>
      </c>
      <c r="B19" s="135">
        <v>277090</v>
      </c>
      <c r="C19" s="135"/>
      <c r="D19" s="135">
        <v>0</v>
      </c>
      <c r="E19" s="135"/>
      <c r="F19" s="135"/>
      <c r="G19" s="135">
        <v>202900</v>
      </c>
      <c r="H19" s="135"/>
      <c r="I19" s="135"/>
      <c r="J19" s="135"/>
      <c r="K19" s="135"/>
      <c r="L19" s="136">
        <f>SUM(B19:K19)</f>
        <v>479990</v>
      </c>
      <c r="M19" s="199"/>
      <c r="N19" s="199"/>
    </row>
    <row r="20" spans="1:14" s="198" customFormat="1" ht="18.75" customHeight="1" x14ac:dyDescent="0.25">
      <c r="A20" s="159" t="s">
        <v>70</v>
      </c>
      <c r="B20" s="135">
        <v>3569533.4</v>
      </c>
      <c r="C20" s="135"/>
      <c r="D20" s="135">
        <v>9125</v>
      </c>
      <c r="E20" s="135"/>
      <c r="F20" s="135">
        <v>26200</v>
      </c>
      <c r="G20" s="135"/>
      <c r="H20" s="135"/>
      <c r="I20" s="135">
        <v>20976.6</v>
      </c>
      <c r="J20" s="135">
        <v>6423</v>
      </c>
      <c r="K20" s="135"/>
      <c r="L20" s="136">
        <f>SUM(B20:K20)</f>
        <v>3632258</v>
      </c>
    </row>
    <row r="21" spans="1:14" s="198" customFormat="1" ht="28.5" customHeight="1" x14ac:dyDescent="0.25">
      <c r="A21" s="160" t="s">
        <v>71</v>
      </c>
      <c r="B21" s="135">
        <v>343854.8</v>
      </c>
      <c r="C21" s="135">
        <v>3268</v>
      </c>
      <c r="D21" s="135">
        <v>2148.5</v>
      </c>
      <c r="E21" s="135">
        <v>3117.3</v>
      </c>
      <c r="F21" s="135">
        <v>1869.2</v>
      </c>
      <c r="G21" s="135">
        <v>247.2</v>
      </c>
      <c r="H21" s="135">
        <v>1970</v>
      </c>
      <c r="I21" s="135">
        <v>1357</v>
      </c>
      <c r="J21" s="135">
        <v>1100</v>
      </c>
      <c r="K21" s="135">
        <v>1609</v>
      </c>
      <c r="L21" s="136">
        <f t="shared" si="2"/>
        <v>360541</v>
      </c>
    </row>
    <row r="22" spans="1:14" ht="24" customHeight="1" x14ac:dyDescent="0.25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4" s="5" customFormat="1" ht="18.75" customHeight="1" x14ac:dyDescent="0.25">
      <c r="A23" s="164" t="s">
        <v>73</v>
      </c>
      <c r="B23" s="135">
        <v>3881.1</v>
      </c>
      <c r="C23" s="135"/>
      <c r="D23" s="135">
        <v>24.1</v>
      </c>
      <c r="E23" s="135"/>
      <c r="F23" s="135"/>
      <c r="G23" s="135"/>
      <c r="H23" s="135"/>
      <c r="I23" s="135"/>
      <c r="J23" s="135"/>
      <c r="K23" s="135"/>
      <c r="L23" s="136">
        <f t="shared" si="2"/>
        <v>3905.2</v>
      </c>
    </row>
    <row r="24" spans="1:14" s="5" customFormat="1" ht="18" customHeight="1" x14ac:dyDescent="0.25">
      <c r="A24" s="164" t="s">
        <v>74</v>
      </c>
      <c r="B24" s="135">
        <v>773.2</v>
      </c>
      <c r="C24" s="135"/>
      <c r="D24" s="135"/>
      <c r="E24" s="135"/>
      <c r="F24" s="135"/>
      <c r="G24" s="135">
        <v>945.1</v>
      </c>
      <c r="H24" s="135"/>
      <c r="I24" s="135"/>
      <c r="J24" s="135"/>
      <c r="K24" s="135"/>
      <c r="L24" s="136">
        <f t="shared" si="2"/>
        <v>1718.3000000000002</v>
      </c>
    </row>
    <row r="25" spans="1:14" s="5" customFormat="1" ht="18" customHeight="1" x14ac:dyDescent="0.25">
      <c r="A25" s="164" t="s">
        <v>75</v>
      </c>
      <c r="B25" s="135">
        <v>13079.5</v>
      </c>
      <c r="C25" s="135"/>
      <c r="D25" s="135"/>
      <c r="E25" s="135"/>
      <c r="F25" s="135"/>
      <c r="G25" s="135"/>
      <c r="H25" s="135"/>
      <c r="I25" s="135">
        <v>210.8</v>
      </c>
      <c r="J25" s="135">
        <v>180.4</v>
      </c>
      <c r="K25" s="135"/>
      <c r="L25" s="136">
        <f t="shared" si="2"/>
        <v>13470.699999999999</v>
      </c>
      <c r="M25" s="201"/>
    </row>
    <row r="26" spans="1:14" s="5" customFormat="1" ht="31.5" customHeight="1" x14ac:dyDescent="0.25">
      <c r="A26" s="164" t="s">
        <v>162</v>
      </c>
      <c r="B26" s="135">
        <v>40408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2"/>
        <v>40408</v>
      </c>
    </row>
    <row r="27" spans="1:14" s="5" customFormat="1" ht="27.75" customHeight="1" x14ac:dyDescent="0.25">
      <c r="A27" s="164" t="s">
        <v>77</v>
      </c>
      <c r="B27" s="135">
        <v>1459.83</v>
      </c>
      <c r="C27" s="135"/>
      <c r="D27" s="135">
        <v>0</v>
      </c>
      <c r="E27" s="135"/>
      <c r="F27" s="135"/>
      <c r="G27" s="135"/>
      <c r="H27" s="135"/>
      <c r="I27" s="135">
        <v>164.2</v>
      </c>
      <c r="J27" s="135">
        <v>0</v>
      </c>
      <c r="K27" s="135"/>
      <c r="L27" s="136">
        <f t="shared" si="2"/>
        <v>1624.03</v>
      </c>
    </row>
    <row r="28" spans="1:14" s="5" customFormat="1" ht="15.75" customHeight="1" x14ac:dyDescent="0.25">
      <c r="A28" s="164" t="s">
        <v>78</v>
      </c>
      <c r="B28" s="135">
        <v>10197.18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2"/>
        <v>10197.18</v>
      </c>
    </row>
    <row r="29" spans="1:14" s="5" customFormat="1" ht="15.75" customHeight="1" x14ac:dyDescent="0.25">
      <c r="A29" s="164" t="s">
        <v>79</v>
      </c>
      <c r="B29" s="135">
        <v>1386.74</v>
      </c>
      <c r="C29" s="135"/>
      <c r="D29" s="135"/>
      <c r="E29" s="135"/>
      <c r="F29" s="135"/>
      <c r="G29" s="135"/>
      <c r="H29" s="135"/>
      <c r="I29" s="135">
        <v>45.1</v>
      </c>
      <c r="J29" s="135">
        <v>15.4</v>
      </c>
      <c r="K29" s="135"/>
      <c r="L29" s="171">
        <f t="shared" si="2"/>
        <v>1447.24</v>
      </c>
    </row>
    <row r="30" spans="1:14" s="5" customFormat="1" ht="17.25" customHeight="1" x14ac:dyDescent="0.25">
      <c r="A30" s="164" t="s">
        <v>80</v>
      </c>
      <c r="B30" s="135">
        <v>10074</v>
      </c>
      <c r="C30" s="135"/>
      <c r="D30" s="135"/>
      <c r="E30" s="135"/>
      <c r="F30" s="135"/>
      <c r="G30" s="135"/>
      <c r="H30" s="135"/>
      <c r="I30" s="135">
        <v>106</v>
      </c>
      <c r="J30" s="135"/>
      <c r="K30" s="135"/>
      <c r="L30" s="136">
        <f t="shared" si="2"/>
        <v>10180</v>
      </c>
    </row>
    <row r="31" spans="1:14" s="5" customFormat="1" ht="36.75" customHeight="1" x14ac:dyDescent="0.25">
      <c r="A31" s="166" t="s">
        <v>197</v>
      </c>
      <c r="B31" s="135">
        <v>5847.98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6">
        <f t="shared" si="2"/>
        <v>5847.98</v>
      </c>
    </row>
    <row r="32" spans="1:14" s="5" customFormat="1" ht="30" customHeight="1" x14ac:dyDescent="0.25">
      <c r="A32" s="166" t="s">
        <v>82</v>
      </c>
      <c r="B32" s="135">
        <v>157.9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2"/>
        <v>157.9</v>
      </c>
    </row>
    <row r="33" spans="1:12" s="5" customFormat="1" ht="17.25" customHeight="1" x14ac:dyDescent="0.25">
      <c r="A33" s="166" t="s">
        <v>164</v>
      </c>
      <c r="B33" s="135">
        <v>1030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2"/>
        <v>1030</v>
      </c>
    </row>
    <row r="34" spans="1:12" s="5" customFormat="1" ht="30.75" customHeight="1" x14ac:dyDescent="0.25">
      <c r="A34" s="166" t="s">
        <v>198</v>
      </c>
      <c r="B34" s="135">
        <v>244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2"/>
        <v>244</v>
      </c>
    </row>
    <row r="35" spans="1:12" s="5" customFormat="1" ht="27.75" customHeight="1" x14ac:dyDescent="0.25">
      <c r="A35" s="166" t="s">
        <v>166</v>
      </c>
      <c r="B35" s="135">
        <v>19.7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2"/>
        <v>19.7</v>
      </c>
    </row>
    <row r="36" spans="1:12" s="5" customFormat="1" ht="28.5" customHeight="1" x14ac:dyDescent="0.25">
      <c r="A36" s="166" t="s">
        <v>167</v>
      </c>
      <c r="B36" s="135">
        <v>263.26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2"/>
        <v>263.26</v>
      </c>
    </row>
    <row r="37" spans="1:12" s="5" customFormat="1" ht="28.5" customHeight="1" x14ac:dyDescent="0.25">
      <c r="A37" s="166" t="s">
        <v>87</v>
      </c>
      <c r="B37" s="135">
        <v>19.55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2"/>
        <v>19.55</v>
      </c>
    </row>
    <row r="38" spans="1:12" s="5" customFormat="1" ht="33" customHeight="1" x14ac:dyDescent="0.25">
      <c r="A38" s="166" t="s">
        <v>88</v>
      </c>
      <c r="B38" s="135">
        <v>465.9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2"/>
        <v>465.9</v>
      </c>
    </row>
    <row r="39" spans="1:12" s="5" customFormat="1" ht="22.5" customHeight="1" x14ac:dyDescent="0.25">
      <c r="A39" s="166" t="s">
        <v>168</v>
      </c>
      <c r="B39" s="135">
        <v>5.0999999999999996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>
        <f t="shared" si="2"/>
        <v>5.0999999999999996</v>
      </c>
    </row>
    <row r="40" spans="1:12" s="5" customFormat="1" ht="30.75" customHeight="1" x14ac:dyDescent="0.25">
      <c r="A40" s="166" t="s">
        <v>169</v>
      </c>
      <c r="B40" s="135">
        <v>60.9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>
        <f t="shared" si="2"/>
        <v>60.9</v>
      </c>
    </row>
    <row r="41" spans="1:12" s="5" customFormat="1" ht="29.25" customHeight="1" x14ac:dyDescent="0.25">
      <c r="A41" s="166" t="s">
        <v>170</v>
      </c>
      <c r="B41" s="135"/>
      <c r="C41" s="135"/>
      <c r="D41" s="135"/>
      <c r="E41" s="135"/>
      <c r="F41" s="135"/>
      <c r="G41" s="135"/>
      <c r="H41" s="135"/>
      <c r="I41" s="135">
        <v>2.9</v>
      </c>
      <c r="J41" s="135"/>
      <c r="K41" s="135"/>
      <c r="L41" s="136">
        <f t="shared" si="2"/>
        <v>2.9</v>
      </c>
    </row>
    <row r="42" spans="1:12" s="5" customFormat="1" ht="22.5" customHeight="1" x14ac:dyDescent="0.25">
      <c r="A42" s="166" t="s">
        <v>171</v>
      </c>
      <c r="B42" s="135">
        <v>15.384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6">
        <f t="shared" si="2"/>
        <v>15.384</v>
      </c>
    </row>
    <row r="43" spans="1:12" s="5" customFormat="1" ht="22.5" customHeight="1" x14ac:dyDescent="0.25">
      <c r="A43" s="166" t="s">
        <v>172</v>
      </c>
      <c r="B43" s="135">
        <v>6.8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6">
        <f t="shared" si="2"/>
        <v>6.8</v>
      </c>
    </row>
    <row r="44" spans="1:12" s="5" customFormat="1" ht="29.25" customHeight="1" x14ac:dyDescent="0.25">
      <c r="A44" s="166" t="s">
        <v>173</v>
      </c>
      <c r="B44" s="135">
        <v>300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6">
        <f t="shared" si="2"/>
        <v>300</v>
      </c>
    </row>
    <row r="45" spans="1:12" s="5" customFormat="1" ht="22.5" customHeight="1" x14ac:dyDescent="0.25">
      <c r="A45" s="166" t="s">
        <v>174</v>
      </c>
      <c r="B45" s="135">
        <v>1.19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>
        <f t="shared" si="2"/>
        <v>1.19</v>
      </c>
    </row>
    <row r="46" spans="1:12" s="5" customFormat="1" ht="22.5" customHeight="1" x14ac:dyDescent="0.25">
      <c r="A46" s="166" t="s">
        <v>175</v>
      </c>
      <c r="B46" s="135">
        <v>1100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>
        <f t="shared" si="2"/>
        <v>1100</v>
      </c>
    </row>
    <row r="47" spans="1:12" s="5" customFormat="1" ht="22.5" customHeight="1" x14ac:dyDescent="0.25">
      <c r="A47" s="166" t="s">
        <v>176</v>
      </c>
      <c r="B47" s="135">
        <v>7700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6">
        <f t="shared" si="2"/>
        <v>7700</v>
      </c>
    </row>
    <row r="48" spans="1:12" s="5" customFormat="1" ht="22.5" customHeight="1" x14ac:dyDescent="0.25">
      <c r="A48" s="166" t="s">
        <v>177</v>
      </c>
      <c r="B48" s="135">
        <v>1400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>
        <f t="shared" si="2"/>
        <v>1400</v>
      </c>
    </row>
    <row r="49" spans="1:12" s="5" customFormat="1" ht="33" customHeight="1" x14ac:dyDescent="0.25">
      <c r="A49" s="166" t="s">
        <v>178</v>
      </c>
      <c r="B49" s="135"/>
      <c r="C49" s="135"/>
      <c r="D49" s="135"/>
      <c r="E49" s="135"/>
      <c r="F49" s="135">
        <v>6</v>
      </c>
      <c r="G49" s="135"/>
      <c r="H49" s="135"/>
      <c r="I49" s="135"/>
      <c r="J49" s="135"/>
      <c r="K49" s="135"/>
      <c r="L49" s="136">
        <f t="shared" si="2"/>
        <v>6</v>
      </c>
    </row>
    <row r="50" spans="1:12" s="5" customFormat="1" ht="22.5" customHeight="1" x14ac:dyDescent="0.25">
      <c r="A50" s="166" t="s">
        <v>179</v>
      </c>
      <c r="B50" s="135">
        <v>15.02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6">
        <f t="shared" si="2"/>
        <v>15.02</v>
      </c>
    </row>
    <row r="51" spans="1:12" s="5" customFormat="1" ht="22.5" customHeight="1" x14ac:dyDescent="0.25">
      <c r="A51" s="166" t="s">
        <v>180</v>
      </c>
      <c r="B51" s="135">
        <v>197.32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6">
        <f t="shared" si="2"/>
        <v>197.32</v>
      </c>
    </row>
    <row r="52" spans="1:12" s="5" customFormat="1" ht="30" customHeight="1" x14ac:dyDescent="0.25">
      <c r="A52" s="166" t="s">
        <v>181</v>
      </c>
      <c r="B52" s="135"/>
      <c r="C52" s="135"/>
      <c r="D52" s="135"/>
      <c r="E52" s="135"/>
      <c r="F52" s="135"/>
      <c r="G52" s="135"/>
      <c r="H52" s="135"/>
      <c r="I52" s="135"/>
      <c r="J52" s="135">
        <v>0.8</v>
      </c>
      <c r="K52" s="135"/>
      <c r="L52" s="136">
        <f t="shared" si="2"/>
        <v>0.8</v>
      </c>
    </row>
    <row r="53" spans="1:12" s="5" customFormat="1" ht="28.5" x14ac:dyDescent="0.2">
      <c r="A53" s="167" t="s">
        <v>23</v>
      </c>
      <c r="B53" s="36" t="e">
        <f t="shared" ref="B53:K53" si="7">B54+B55+B56</f>
        <v>#REF!</v>
      </c>
      <c r="C53" s="36" t="e">
        <f t="shared" si="7"/>
        <v>#REF!</v>
      </c>
      <c r="D53" s="36" t="e">
        <f t="shared" si="7"/>
        <v>#REF!</v>
      </c>
      <c r="E53" s="36" t="e">
        <f t="shared" si="7"/>
        <v>#REF!</v>
      </c>
      <c r="F53" s="36" t="e">
        <f t="shared" si="7"/>
        <v>#REF!</v>
      </c>
      <c r="G53" s="36" t="e">
        <f t="shared" si="7"/>
        <v>#REF!</v>
      </c>
      <c r="H53" s="36" t="e">
        <f t="shared" si="7"/>
        <v>#REF!</v>
      </c>
      <c r="I53" s="36" t="e">
        <f t="shared" si="7"/>
        <v>#REF!</v>
      </c>
      <c r="J53" s="36" t="e">
        <f t="shared" si="7"/>
        <v>#REF!</v>
      </c>
      <c r="K53" s="36" t="e">
        <f t="shared" si="7"/>
        <v>#REF!</v>
      </c>
      <c r="L53" s="36" t="e">
        <f>SUM(B53:K53)</f>
        <v>#REF!</v>
      </c>
    </row>
    <row r="54" spans="1:12" s="5" customFormat="1" ht="17.25" customHeight="1" x14ac:dyDescent="0.25">
      <c r="A54" s="168" t="s">
        <v>38</v>
      </c>
      <c r="B54" s="138" t="e">
        <f>#REF!</f>
        <v>#REF!</v>
      </c>
      <c r="C54" s="138" t="e">
        <f>#REF!</f>
        <v>#REF!</v>
      </c>
      <c r="D54" s="138" t="e">
        <f>#REF!</f>
        <v>#REF!</v>
      </c>
      <c r="E54" s="138" t="e">
        <f>#REF!</f>
        <v>#REF!</v>
      </c>
      <c r="F54" s="138" t="e">
        <f>#REF!</f>
        <v>#REF!</v>
      </c>
      <c r="G54" s="138" t="e">
        <f>#REF!</f>
        <v>#REF!</v>
      </c>
      <c r="H54" s="138" t="e">
        <f>#REF!</f>
        <v>#REF!</v>
      </c>
      <c r="I54" s="138" t="e">
        <f>#REF!</f>
        <v>#REF!</v>
      </c>
      <c r="J54" s="138" t="e">
        <f>#REF!</f>
        <v>#REF!</v>
      </c>
      <c r="K54" s="138" t="e">
        <f>#REF!</f>
        <v>#REF!</v>
      </c>
      <c r="L54" s="36" t="e">
        <f t="shared" si="2"/>
        <v>#REF!</v>
      </c>
    </row>
    <row r="55" spans="1:12" s="5" customFormat="1" ht="30" x14ac:dyDescent="0.25">
      <c r="A55" s="168" t="s">
        <v>39</v>
      </c>
      <c r="B55" s="138" t="e">
        <f>#REF!</f>
        <v>#REF!</v>
      </c>
      <c r="C55" s="138" t="e">
        <f>#REF!</f>
        <v>#REF!</v>
      </c>
      <c r="D55" s="138" t="e">
        <f>#REF!</f>
        <v>#REF!</v>
      </c>
      <c r="E55" s="138" t="e">
        <f>#REF!</f>
        <v>#REF!</v>
      </c>
      <c r="F55" s="138" t="e">
        <f>#REF!</f>
        <v>#REF!</v>
      </c>
      <c r="G55" s="138" t="e">
        <f>#REF!</f>
        <v>#REF!</v>
      </c>
      <c r="H55" s="138" t="e">
        <f>#REF!</f>
        <v>#REF!</v>
      </c>
      <c r="I55" s="138" t="e">
        <f>#REF!</f>
        <v>#REF!</v>
      </c>
      <c r="J55" s="138" t="e">
        <f>#REF!</f>
        <v>#REF!</v>
      </c>
      <c r="K55" s="138" t="e">
        <f>#REF!</f>
        <v>#REF!</v>
      </c>
      <c r="L55" s="36" t="e">
        <f t="shared" si="2"/>
        <v>#REF!</v>
      </c>
    </row>
    <row r="56" spans="1:12" s="5" customFormat="1" ht="16.5" customHeight="1" x14ac:dyDescent="0.25">
      <c r="A56" s="168" t="s">
        <v>33</v>
      </c>
      <c r="B56" s="138" t="e">
        <f>#REF!</f>
        <v>#REF!</v>
      </c>
      <c r="C56" s="138" t="e">
        <f>#REF!</f>
        <v>#REF!</v>
      </c>
      <c r="D56" s="138" t="e">
        <f>#REF!</f>
        <v>#REF!</v>
      </c>
      <c r="E56" s="138" t="e">
        <f>#REF!</f>
        <v>#REF!</v>
      </c>
      <c r="F56" s="138" t="e">
        <f>#REF!</f>
        <v>#REF!</v>
      </c>
      <c r="G56" s="138" t="e">
        <f>#REF!</f>
        <v>#REF!</v>
      </c>
      <c r="H56" s="138" t="e">
        <f>#REF!</f>
        <v>#REF!</v>
      </c>
      <c r="I56" s="138" t="e">
        <f>#REF!</f>
        <v>#REF!</v>
      </c>
      <c r="J56" s="138" t="e">
        <f>#REF!</f>
        <v>#REF!</v>
      </c>
      <c r="K56" s="138" t="e">
        <f>#REF!</f>
        <v>#REF!</v>
      </c>
      <c r="L56" s="36" t="e">
        <f t="shared" si="2"/>
        <v>#REF!</v>
      </c>
    </row>
    <row r="57" spans="1:12" s="5" customFormat="1" ht="28.5" x14ac:dyDescent="0.25">
      <c r="A57" s="170" t="s">
        <v>27</v>
      </c>
      <c r="B57" s="227"/>
      <c r="C57" s="135"/>
      <c r="D57" s="227"/>
      <c r="E57" s="169"/>
      <c r="F57" s="135"/>
      <c r="G57" s="135"/>
      <c r="H57" s="135"/>
      <c r="I57" s="135"/>
      <c r="J57" s="135"/>
      <c r="K57" s="135"/>
      <c r="L57" s="136"/>
    </row>
    <row r="58" spans="1:12" s="5" customFormat="1" ht="15" x14ac:dyDescent="0.25">
      <c r="A58" s="145" t="s">
        <v>28</v>
      </c>
      <c r="B58" s="135" t="e">
        <f>#REF!</f>
        <v>#REF!</v>
      </c>
      <c r="C58" s="135" t="e">
        <f>#REF!</f>
        <v>#REF!</v>
      </c>
      <c r="D58" s="135" t="e">
        <f>#REF!</f>
        <v>#REF!</v>
      </c>
      <c r="E58" s="169" t="e">
        <f>#REF!</f>
        <v>#REF!</v>
      </c>
      <c r="F58" s="135" t="e">
        <f>#REF!</f>
        <v>#REF!</v>
      </c>
      <c r="G58" s="135" t="e">
        <f>#REF!</f>
        <v>#REF!</v>
      </c>
      <c r="H58" s="135" t="e">
        <f>#REF!</f>
        <v>#REF!</v>
      </c>
      <c r="I58" s="135" t="e">
        <f>#REF!</f>
        <v>#REF!</v>
      </c>
      <c r="J58" s="135" t="e">
        <f>#REF!</f>
        <v>#REF!</v>
      </c>
      <c r="K58" s="135" t="e">
        <f>#REF!</f>
        <v>#REF!</v>
      </c>
      <c r="L58" s="136" t="e">
        <f t="shared" si="2"/>
        <v>#REF!</v>
      </c>
    </row>
    <row r="59" spans="1:12" s="5" customFormat="1" ht="30" x14ac:dyDescent="0.25">
      <c r="A59" s="168" t="s">
        <v>38</v>
      </c>
      <c r="B59" s="138" t="e">
        <f>#REF!</f>
        <v>#REF!</v>
      </c>
      <c r="C59" s="138" t="e">
        <f>#REF!</f>
        <v>#REF!</v>
      </c>
      <c r="D59" s="135" t="e">
        <f>#REF!</f>
        <v>#REF!</v>
      </c>
      <c r="E59" s="169" t="e">
        <f>#REF!</f>
        <v>#REF!</v>
      </c>
      <c r="F59" s="135" t="e">
        <f>#REF!</f>
        <v>#REF!</v>
      </c>
      <c r="G59" s="135" t="e">
        <f>#REF!</f>
        <v>#REF!</v>
      </c>
      <c r="H59" s="135" t="e">
        <f>#REF!</f>
        <v>#REF!</v>
      </c>
      <c r="I59" s="135" t="e">
        <f>#REF!</f>
        <v>#REF!</v>
      </c>
      <c r="J59" s="135" t="e">
        <f>#REF!</f>
        <v>#REF!</v>
      </c>
      <c r="K59" s="135" t="e">
        <f>#REF!</f>
        <v>#REF!</v>
      </c>
      <c r="L59" s="136" t="e">
        <f t="shared" si="2"/>
        <v>#REF!</v>
      </c>
    </row>
    <row r="60" spans="1:12" s="5" customFormat="1" ht="30" x14ac:dyDescent="0.25">
      <c r="A60" s="168" t="s">
        <v>39</v>
      </c>
      <c r="B60" s="135" t="e">
        <f>#REF!</f>
        <v>#REF!</v>
      </c>
      <c r="C60" s="135" t="e">
        <f>#REF!</f>
        <v>#REF!</v>
      </c>
      <c r="D60" s="135" t="e">
        <f>#REF!</f>
        <v>#REF!</v>
      </c>
      <c r="E60" s="169" t="e">
        <f>#REF!</f>
        <v>#REF!</v>
      </c>
      <c r="F60" s="135" t="e">
        <f>#REF!</f>
        <v>#REF!</v>
      </c>
      <c r="G60" s="135" t="e">
        <f>#REF!</f>
        <v>#REF!</v>
      </c>
      <c r="H60" s="135" t="e">
        <f>#REF!</f>
        <v>#REF!</v>
      </c>
      <c r="I60" s="135" t="e">
        <f>#REF!</f>
        <v>#REF!</v>
      </c>
      <c r="J60" s="135" t="e">
        <f>#REF!</f>
        <v>#REF!</v>
      </c>
      <c r="K60" s="135" t="e">
        <f>#REF!</f>
        <v>#REF!</v>
      </c>
      <c r="L60" s="136" t="e">
        <f t="shared" si="2"/>
        <v>#REF!</v>
      </c>
    </row>
    <row r="61" spans="1:12" s="5" customFormat="1" ht="15" x14ac:dyDescent="0.25">
      <c r="A61" s="168" t="s">
        <v>33</v>
      </c>
      <c r="B61" s="135" t="e">
        <f>#REF!</f>
        <v>#REF!</v>
      </c>
      <c r="C61" s="135" t="e">
        <f>#REF!</f>
        <v>#REF!</v>
      </c>
      <c r="D61" s="135" t="e">
        <f>#REF!</f>
        <v>#REF!</v>
      </c>
      <c r="E61" s="169" t="e">
        <f>#REF!</f>
        <v>#REF!</v>
      </c>
      <c r="F61" s="135" t="e">
        <f>#REF!</f>
        <v>#REF!</v>
      </c>
      <c r="G61" s="135" t="e">
        <f>#REF!</f>
        <v>#REF!</v>
      </c>
      <c r="H61" s="135" t="e">
        <f>#REF!</f>
        <v>#REF!</v>
      </c>
      <c r="I61" s="135" t="e">
        <f>#REF!</f>
        <v>#REF!</v>
      </c>
      <c r="J61" s="135" t="e">
        <f>#REF!</f>
        <v>#REF!</v>
      </c>
      <c r="K61" s="135" t="e">
        <f>#REF!</f>
        <v>#REF!</v>
      </c>
      <c r="L61" s="136" t="e">
        <f t="shared" si="2"/>
        <v>#REF!</v>
      </c>
    </row>
    <row r="62" spans="1:12" s="5" customFormat="1" ht="15" x14ac:dyDescent="0.25">
      <c r="A62" s="145" t="s">
        <v>89</v>
      </c>
      <c r="B62" s="135"/>
      <c r="C62" s="135"/>
      <c r="D62" s="135"/>
      <c r="E62" s="169"/>
      <c r="F62" s="135"/>
      <c r="G62" s="135"/>
      <c r="H62" s="135"/>
      <c r="I62" s="135"/>
      <c r="J62" s="135"/>
      <c r="K62" s="135"/>
      <c r="L62" s="136">
        <f t="shared" si="2"/>
        <v>0</v>
      </c>
    </row>
    <row r="63" spans="1:12" s="5" customFormat="1" ht="15" x14ac:dyDescent="0.25">
      <c r="A63" s="145" t="s">
        <v>29</v>
      </c>
      <c r="B63" s="135" t="e">
        <f>#REF!</f>
        <v>#REF!</v>
      </c>
      <c r="C63" s="135" t="e">
        <f>#REF!</f>
        <v>#REF!</v>
      </c>
      <c r="D63" s="135" t="e">
        <f>#REF!</f>
        <v>#REF!</v>
      </c>
      <c r="E63" s="169" t="e">
        <f>#REF!</f>
        <v>#REF!</v>
      </c>
      <c r="F63" s="135" t="e">
        <f>#REF!</f>
        <v>#REF!</v>
      </c>
      <c r="G63" s="135" t="e">
        <f>#REF!</f>
        <v>#REF!</v>
      </c>
      <c r="H63" s="135" t="e">
        <f>#REF!</f>
        <v>#REF!</v>
      </c>
      <c r="I63" s="135" t="e">
        <f>#REF!</f>
        <v>#REF!</v>
      </c>
      <c r="J63" s="135" t="e">
        <f>#REF!</f>
        <v>#REF!</v>
      </c>
      <c r="K63" s="135" t="e">
        <f>#REF!</f>
        <v>#REF!</v>
      </c>
      <c r="L63" s="36" t="e">
        <f t="shared" si="2"/>
        <v>#REF!</v>
      </c>
    </row>
    <row r="64" spans="1:12" s="5" customFormat="1" ht="15" x14ac:dyDescent="0.25">
      <c r="A64" s="145" t="s">
        <v>30</v>
      </c>
      <c r="B64" s="135" t="e">
        <f>#REF!</f>
        <v>#REF!</v>
      </c>
      <c r="C64" s="135" t="e">
        <f>#REF!</f>
        <v>#REF!</v>
      </c>
      <c r="D64" s="135" t="e">
        <f>#REF!</f>
        <v>#REF!</v>
      </c>
      <c r="E64" s="169" t="e">
        <f>#REF!</f>
        <v>#REF!</v>
      </c>
      <c r="F64" s="135" t="e">
        <f>#REF!</f>
        <v>#REF!</v>
      </c>
      <c r="G64" s="135" t="e">
        <f>#REF!</f>
        <v>#REF!</v>
      </c>
      <c r="H64" s="135" t="e">
        <f>#REF!</f>
        <v>#REF!</v>
      </c>
      <c r="I64" s="135" t="e">
        <f>#REF!</f>
        <v>#REF!</v>
      </c>
      <c r="J64" s="135" t="e">
        <f>#REF!</f>
        <v>#REF!</v>
      </c>
      <c r="K64" s="135" t="e">
        <f>#REF!</f>
        <v>#REF!</v>
      </c>
      <c r="L64" s="136" t="e">
        <f t="shared" si="2"/>
        <v>#REF!</v>
      </c>
    </row>
    <row r="65" spans="1:13" s="5" customFormat="1" ht="30" x14ac:dyDescent="0.25">
      <c r="A65" s="168" t="s">
        <v>38</v>
      </c>
      <c r="B65" s="135" t="e">
        <f>#REF!</f>
        <v>#REF!</v>
      </c>
      <c r="C65" s="135" t="e">
        <f>#REF!</f>
        <v>#REF!</v>
      </c>
      <c r="D65" s="135" t="e">
        <f>#REF!</f>
        <v>#REF!</v>
      </c>
      <c r="E65" s="169" t="e">
        <f>#REF!</f>
        <v>#REF!</v>
      </c>
      <c r="F65" s="135" t="e">
        <f>#REF!</f>
        <v>#REF!</v>
      </c>
      <c r="G65" s="135" t="e">
        <f>#REF!</f>
        <v>#REF!</v>
      </c>
      <c r="H65" s="135" t="e">
        <f>#REF!</f>
        <v>#REF!</v>
      </c>
      <c r="I65" s="135" t="e">
        <f>#REF!</f>
        <v>#REF!</v>
      </c>
      <c r="J65" s="135" t="e">
        <f>#REF!</f>
        <v>#REF!</v>
      </c>
      <c r="K65" s="135" t="e">
        <f>#REF!</f>
        <v>#REF!</v>
      </c>
      <c r="L65" s="136" t="e">
        <f t="shared" si="2"/>
        <v>#REF!</v>
      </c>
    </row>
    <row r="66" spans="1:13" s="5" customFormat="1" ht="30" x14ac:dyDescent="0.25">
      <c r="A66" s="168" t="s">
        <v>39</v>
      </c>
      <c r="B66" s="135" t="e">
        <f>#REF!</f>
        <v>#REF!</v>
      </c>
      <c r="C66" s="135" t="e">
        <f>#REF!</f>
        <v>#REF!</v>
      </c>
      <c r="D66" s="135" t="e">
        <f>#REF!</f>
        <v>#REF!</v>
      </c>
      <c r="E66" s="169" t="e">
        <f>#REF!</f>
        <v>#REF!</v>
      </c>
      <c r="F66" s="135" t="e">
        <f>#REF!</f>
        <v>#REF!</v>
      </c>
      <c r="G66" s="135" t="e">
        <f>#REF!</f>
        <v>#REF!</v>
      </c>
      <c r="H66" s="135" t="e">
        <f>#REF!</f>
        <v>#REF!</v>
      </c>
      <c r="I66" s="135" t="e">
        <f>#REF!</f>
        <v>#REF!</v>
      </c>
      <c r="J66" s="135" t="e">
        <f>#REF!</f>
        <v>#REF!</v>
      </c>
      <c r="K66" s="135" t="e">
        <f>#REF!</f>
        <v>#REF!</v>
      </c>
      <c r="L66" s="136" t="e">
        <f t="shared" si="2"/>
        <v>#REF!</v>
      </c>
    </row>
    <row r="67" spans="1:13" s="5" customFormat="1" ht="15" x14ac:dyDescent="0.25">
      <c r="A67" s="145" t="s">
        <v>31</v>
      </c>
      <c r="B67" s="135" t="e">
        <f>#REF!</f>
        <v>#REF!</v>
      </c>
      <c r="C67" s="135" t="e">
        <f>#REF!</f>
        <v>#REF!</v>
      </c>
      <c r="D67" s="135" t="e">
        <f>#REF!</f>
        <v>#REF!</v>
      </c>
      <c r="E67" s="169" t="e">
        <f>#REF!</f>
        <v>#REF!</v>
      </c>
      <c r="F67" s="135" t="e">
        <f>#REF!</f>
        <v>#REF!</v>
      </c>
      <c r="G67" s="135" t="e">
        <f>#REF!</f>
        <v>#REF!</v>
      </c>
      <c r="H67" s="135" t="e">
        <f>#REF!</f>
        <v>#REF!</v>
      </c>
      <c r="I67" s="135" t="e">
        <f>#REF!</f>
        <v>#REF!</v>
      </c>
      <c r="J67" s="135" t="e">
        <f>#REF!</f>
        <v>#REF!</v>
      </c>
      <c r="K67" s="135" t="e">
        <f>#REF!</f>
        <v>#REF!</v>
      </c>
      <c r="L67" s="136" t="e">
        <f t="shared" si="2"/>
        <v>#REF!</v>
      </c>
    </row>
    <row r="68" spans="1:13" s="5" customFormat="1" ht="24" customHeight="1" x14ac:dyDescent="0.25">
      <c r="A68" s="168" t="s">
        <v>38</v>
      </c>
      <c r="B68" s="135" t="e">
        <f>#REF!</f>
        <v>#REF!</v>
      </c>
      <c r="C68" s="135" t="e">
        <f>#REF!</f>
        <v>#REF!</v>
      </c>
      <c r="D68" s="135" t="e">
        <f>#REF!</f>
        <v>#REF!</v>
      </c>
      <c r="E68" s="169" t="e">
        <f>#REF!</f>
        <v>#REF!</v>
      </c>
      <c r="F68" s="135" t="e">
        <f>#REF!</f>
        <v>#REF!</v>
      </c>
      <c r="G68" s="135" t="e">
        <f>#REF!</f>
        <v>#REF!</v>
      </c>
      <c r="H68" s="135" t="e">
        <f>#REF!</f>
        <v>#REF!</v>
      </c>
      <c r="I68" s="135" t="e">
        <f>#REF!</f>
        <v>#REF!</v>
      </c>
      <c r="J68" s="135" t="e">
        <f>#REF!</f>
        <v>#REF!</v>
      </c>
      <c r="K68" s="135" t="e">
        <f>#REF!</f>
        <v>#REF!</v>
      </c>
      <c r="L68" s="136" t="e">
        <f t="shared" si="2"/>
        <v>#REF!</v>
      </c>
    </row>
    <row r="69" spans="1:13" s="5" customFormat="1" ht="30" x14ac:dyDescent="0.25">
      <c r="A69" s="168" t="s">
        <v>39</v>
      </c>
      <c r="B69" s="135" t="e">
        <f>#REF!</f>
        <v>#REF!</v>
      </c>
      <c r="C69" s="135" t="e">
        <f>#REF!</f>
        <v>#REF!</v>
      </c>
      <c r="D69" s="135" t="e">
        <f>#REF!</f>
        <v>#REF!</v>
      </c>
      <c r="E69" s="169" t="e">
        <f>#REF!</f>
        <v>#REF!</v>
      </c>
      <c r="F69" s="135" t="e">
        <f>#REF!</f>
        <v>#REF!</v>
      </c>
      <c r="G69" s="135" t="e">
        <f>#REF!</f>
        <v>#REF!</v>
      </c>
      <c r="H69" s="135" t="e">
        <f>#REF!</f>
        <v>#REF!</v>
      </c>
      <c r="I69" s="135" t="e">
        <f>#REF!</f>
        <v>#REF!</v>
      </c>
      <c r="J69" s="135" t="e">
        <f>#REF!</f>
        <v>#REF!</v>
      </c>
      <c r="K69" s="135" t="e">
        <f>#REF!</f>
        <v>#REF!</v>
      </c>
      <c r="L69" s="136" t="e">
        <f t="shared" si="2"/>
        <v>#REF!</v>
      </c>
    </row>
    <row r="70" spans="1:13" s="5" customFormat="1" ht="15" customHeight="1" x14ac:dyDescent="0.25">
      <c r="A70" s="145" t="s">
        <v>32</v>
      </c>
      <c r="B70" s="135" t="e">
        <f>#REF!</f>
        <v>#REF!</v>
      </c>
      <c r="C70" s="135" t="e">
        <f>#REF!</f>
        <v>#REF!</v>
      </c>
      <c r="D70" s="135" t="e">
        <f>#REF!</f>
        <v>#REF!</v>
      </c>
      <c r="E70" s="169" t="e">
        <f>#REF!</f>
        <v>#REF!</v>
      </c>
      <c r="F70" s="135" t="e">
        <f>#REF!</f>
        <v>#REF!</v>
      </c>
      <c r="G70" s="135" t="e">
        <f>#REF!</f>
        <v>#REF!</v>
      </c>
      <c r="H70" s="135" t="e">
        <f>#REF!</f>
        <v>#REF!</v>
      </c>
      <c r="I70" s="135" t="e">
        <f>#REF!</f>
        <v>#REF!</v>
      </c>
      <c r="J70" s="135" t="e">
        <f>#REF!</f>
        <v>#REF!</v>
      </c>
      <c r="K70" s="135" t="e">
        <f>#REF!</f>
        <v>#REF!</v>
      </c>
      <c r="L70" s="136" t="e">
        <f t="shared" si="2"/>
        <v>#REF!</v>
      </c>
    </row>
    <row r="71" spans="1:13" s="5" customFormat="1" ht="15" customHeight="1" x14ac:dyDescent="0.25">
      <c r="A71" s="168" t="s">
        <v>38</v>
      </c>
      <c r="B71" s="135" t="e">
        <f>#REF!</f>
        <v>#REF!</v>
      </c>
      <c r="C71" s="135" t="e">
        <f>#REF!</f>
        <v>#REF!</v>
      </c>
      <c r="D71" s="135" t="e">
        <f>#REF!</f>
        <v>#REF!</v>
      </c>
      <c r="E71" s="169" t="e">
        <f>#REF!</f>
        <v>#REF!</v>
      </c>
      <c r="F71" s="135" t="e">
        <f>#REF!</f>
        <v>#REF!</v>
      </c>
      <c r="G71" s="135" t="e">
        <f>#REF!</f>
        <v>#REF!</v>
      </c>
      <c r="H71" s="135" t="e">
        <f>#REF!</f>
        <v>#REF!</v>
      </c>
      <c r="I71" s="135" t="e">
        <f>#REF!</f>
        <v>#REF!</v>
      </c>
      <c r="J71" s="135" t="e">
        <f>#REF!</f>
        <v>#REF!</v>
      </c>
      <c r="K71" s="135" t="e">
        <f>#REF!</f>
        <v>#REF!</v>
      </c>
      <c r="L71" s="136" t="e">
        <f t="shared" si="2"/>
        <v>#REF!</v>
      </c>
    </row>
    <row r="72" spans="1:13" s="5" customFormat="1" ht="31.5" customHeight="1" x14ac:dyDescent="0.25">
      <c r="A72" s="168" t="s">
        <v>39</v>
      </c>
      <c r="B72" s="135" t="e">
        <f>#REF!</f>
        <v>#REF!</v>
      </c>
      <c r="C72" s="135" t="e">
        <f>#REF!</f>
        <v>#REF!</v>
      </c>
      <c r="D72" s="135" t="e">
        <f>#REF!</f>
        <v>#REF!</v>
      </c>
      <c r="E72" s="169" t="e">
        <f>#REF!</f>
        <v>#REF!</v>
      </c>
      <c r="F72" s="135" t="e">
        <f>#REF!</f>
        <v>#REF!</v>
      </c>
      <c r="G72" s="135" t="e">
        <f>#REF!</f>
        <v>#REF!</v>
      </c>
      <c r="H72" s="135" t="e">
        <f>#REF!</f>
        <v>#REF!</v>
      </c>
      <c r="I72" s="135" t="e">
        <f>#REF!</f>
        <v>#REF!</v>
      </c>
      <c r="J72" s="135" t="e">
        <f>#REF!</f>
        <v>#REF!</v>
      </c>
      <c r="K72" s="135" t="e">
        <f>#REF!</f>
        <v>#REF!</v>
      </c>
      <c r="L72" s="136" t="e">
        <f t="shared" si="2"/>
        <v>#REF!</v>
      </c>
    </row>
    <row r="73" spans="1:13" s="5" customFormat="1" ht="21" customHeight="1" x14ac:dyDescent="0.25">
      <c r="A73" s="168" t="s">
        <v>33</v>
      </c>
      <c r="B73" s="135" t="e">
        <f>#REF!</f>
        <v>#REF!</v>
      </c>
      <c r="C73" s="135" t="e">
        <f>#REF!</f>
        <v>#REF!</v>
      </c>
      <c r="D73" s="135" t="e">
        <f>#REF!</f>
        <v>#REF!</v>
      </c>
      <c r="E73" s="169" t="e">
        <f>#REF!</f>
        <v>#REF!</v>
      </c>
      <c r="F73" s="135" t="e">
        <f>#REF!</f>
        <v>#REF!</v>
      </c>
      <c r="G73" s="135" t="e">
        <f>#REF!</f>
        <v>#REF!</v>
      </c>
      <c r="H73" s="135" t="e">
        <f>#REF!</f>
        <v>#REF!</v>
      </c>
      <c r="I73" s="135" t="e">
        <f>#REF!</f>
        <v>#REF!</v>
      </c>
      <c r="J73" s="135" t="e">
        <f>#REF!</f>
        <v>#REF!</v>
      </c>
      <c r="K73" s="135" t="e">
        <f>#REF!</f>
        <v>#REF!</v>
      </c>
      <c r="L73" s="136" t="e">
        <f t="shared" si="2"/>
        <v>#REF!</v>
      </c>
    </row>
    <row r="74" spans="1:13" s="5" customFormat="1" ht="15" x14ac:dyDescent="0.25">
      <c r="A74" s="145" t="s">
        <v>34</v>
      </c>
      <c r="B74" s="135" t="e">
        <f>#REF!</f>
        <v>#REF!</v>
      </c>
      <c r="C74" s="135" t="e">
        <f>#REF!</f>
        <v>#REF!</v>
      </c>
      <c r="D74" s="135" t="e">
        <f>#REF!</f>
        <v>#REF!</v>
      </c>
      <c r="E74" s="169" t="e">
        <f>#REF!</f>
        <v>#REF!</v>
      </c>
      <c r="F74" s="135" t="e">
        <f>#REF!</f>
        <v>#REF!</v>
      </c>
      <c r="G74" s="135" t="e">
        <f>#REF!</f>
        <v>#REF!</v>
      </c>
      <c r="H74" s="135" t="e">
        <f>#REF!</f>
        <v>#REF!</v>
      </c>
      <c r="I74" s="135" t="e">
        <f>#REF!</f>
        <v>#REF!</v>
      </c>
      <c r="J74" s="135" t="e">
        <f>#REF!</f>
        <v>#REF!</v>
      </c>
      <c r="K74" s="135" t="e">
        <f>#REF!</f>
        <v>#REF!</v>
      </c>
      <c r="L74" s="136" t="e">
        <f>L75+L76+L77</f>
        <v>#REF!</v>
      </c>
    </row>
    <row r="75" spans="1:13" s="5" customFormat="1" ht="16.5" customHeight="1" x14ac:dyDescent="0.25">
      <c r="A75" s="168" t="s">
        <v>38</v>
      </c>
      <c r="B75" s="135" t="e">
        <f>#REF!</f>
        <v>#REF!</v>
      </c>
      <c r="C75" s="135" t="e">
        <f>#REF!</f>
        <v>#REF!</v>
      </c>
      <c r="D75" s="135" t="e">
        <f>#REF!</f>
        <v>#REF!</v>
      </c>
      <c r="E75" s="169" t="e">
        <f>#REF!</f>
        <v>#REF!</v>
      </c>
      <c r="F75" s="135" t="e">
        <f>#REF!</f>
        <v>#REF!</v>
      </c>
      <c r="G75" s="135" t="e">
        <f>#REF!</f>
        <v>#REF!</v>
      </c>
      <c r="H75" s="135" t="e">
        <f>#REF!</f>
        <v>#REF!</v>
      </c>
      <c r="I75" s="135" t="e">
        <f>#REF!</f>
        <v>#REF!</v>
      </c>
      <c r="J75" s="135" t="e">
        <f>#REF!</f>
        <v>#REF!</v>
      </c>
      <c r="K75" s="135" t="e">
        <f>#REF!</f>
        <v>#REF!</v>
      </c>
      <c r="L75" s="136" t="e">
        <f t="shared" si="2"/>
        <v>#REF!</v>
      </c>
    </row>
    <row r="76" spans="1:13" s="5" customFormat="1" ht="29.25" customHeight="1" x14ac:dyDescent="0.25">
      <c r="A76" s="168" t="s">
        <v>39</v>
      </c>
      <c r="B76" s="135" t="e">
        <f>#REF!</f>
        <v>#REF!</v>
      </c>
      <c r="C76" s="135" t="e">
        <f>#REF!</f>
        <v>#REF!</v>
      </c>
      <c r="D76" s="135" t="e">
        <f>#REF!</f>
        <v>#REF!</v>
      </c>
      <c r="E76" s="169" t="e">
        <f>#REF!</f>
        <v>#REF!</v>
      </c>
      <c r="F76" s="135" t="e">
        <f>#REF!</f>
        <v>#REF!</v>
      </c>
      <c r="G76" s="135" t="e">
        <f>#REF!</f>
        <v>#REF!</v>
      </c>
      <c r="H76" s="135" t="e">
        <f>#REF!</f>
        <v>#REF!</v>
      </c>
      <c r="I76" s="135" t="e">
        <f>#REF!</f>
        <v>#REF!</v>
      </c>
      <c r="J76" s="135" t="e">
        <f>#REF!</f>
        <v>#REF!</v>
      </c>
      <c r="K76" s="135" t="e">
        <f>#REF!</f>
        <v>#REF!</v>
      </c>
      <c r="L76" s="136" t="e">
        <f t="shared" si="2"/>
        <v>#REF!</v>
      </c>
      <c r="M76" s="173"/>
    </row>
    <row r="77" spans="1:13" s="5" customFormat="1" ht="16.5" customHeight="1" x14ac:dyDescent="0.25">
      <c r="A77" s="168" t="s">
        <v>33</v>
      </c>
      <c r="B77" s="135" t="e">
        <f>#REF!</f>
        <v>#REF!</v>
      </c>
      <c r="C77" s="135" t="e">
        <f>#REF!</f>
        <v>#REF!</v>
      </c>
      <c r="D77" s="135" t="e">
        <f>#REF!</f>
        <v>#REF!</v>
      </c>
      <c r="E77" s="169" t="e">
        <f>#REF!</f>
        <v>#REF!</v>
      </c>
      <c r="F77" s="135" t="e">
        <f>#REF!</f>
        <v>#REF!</v>
      </c>
      <c r="G77" s="135" t="e">
        <f>#REF!</f>
        <v>#REF!</v>
      </c>
      <c r="H77" s="135" t="e">
        <f>#REF!</f>
        <v>#REF!</v>
      </c>
      <c r="I77" s="135" t="e">
        <f>#REF!</f>
        <v>#REF!</v>
      </c>
      <c r="J77" s="135" t="e">
        <f>#REF!</f>
        <v>#REF!</v>
      </c>
      <c r="K77" s="135" t="e">
        <f>#REF!</f>
        <v>#REF!</v>
      </c>
      <c r="L77" s="136" t="e">
        <f t="shared" si="2"/>
        <v>#REF!</v>
      </c>
      <c r="M77" s="173"/>
    </row>
    <row r="78" spans="1:13" s="5" customFormat="1" ht="15" x14ac:dyDescent="0.25">
      <c r="A78" s="145" t="s">
        <v>35</v>
      </c>
      <c r="B78" s="135" t="e">
        <f>#REF!</f>
        <v>#REF!</v>
      </c>
      <c r="C78" s="135" t="e">
        <f>#REF!</f>
        <v>#REF!</v>
      </c>
      <c r="D78" s="135" t="e">
        <f>#REF!</f>
        <v>#REF!</v>
      </c>
      <c r="E78" s="169" t="e">
        <f>#REF!</f>
        <v>#REF!</v>
      </c>
      <c r="F78" s="135" t="e">
        <f>#REF!</f>
        <v>#REF!</v>
      </c>
      <c r="G78" s="135" t="e">
        <f>#REF!</f>
        <v>#REF!</v>
      </c>
      <c r="H78" s="135" t="e">
        <f>#REF!</f>
        <v>#REF!</v>
      </c>
      <c r="I78" s="135" t="e">
        <f>#REF!</f>
        <v>#REF!</v>
      </c>
      <c r="J78" s="135" t="e">
        <f>#REF!</f>
        <v>#REF!</v>
      </c>
      <c r="K78" s="135" t="e">
        <f>#REF!</f>
        <v>#REF!</v>
      </c>
      <c r="L78" s="136" t="e">
        <f>L79+L80+L81</f>
        <v>#REF!</v>
      </c>
    </row>
    <row r="79" spans="1:13" s="5" customFormat="1" ht="16.5" customHeight="1" x14ac:dyDescent="0.25">
      <c r="A79" s="168" t="s">
        <v>38</v>
      </c>
      <c r="B79" s="135" t="e">
        <f>#REF!</f>
        <v>#REF!</v>
      </c>
      <c r="C79" s="135" t="e">
        <f>#REF!</f>
        <v>#REF!</v>
      </c>
      <c r="D79" s="135" t="e">
        <f>#REF!</f>
        <v>#REF!</v>
      </c>
      <c r="E79" s="169" t="e">
        <f>#REF!</f>
        <v>#REF!</v>
      </c>
      <c r="F79" s="135" t="e">
        <f>#REF!</f>
        <v>#REF!</v>
      </c>
      <c r="G79" s="135" t="e">
        <f>#REF!</f>
        <v>#REF!</v>
      </c>
      <c r="H79" s="135" t="e">
        <f>#REF!</f>
        <v>#REF!</v>
      </c>
      <c r="I79" s="135" t="e">
        <f>#REF!</f>
        <v>#REF!</v>
      </c>
      <c r="J79" s="135" t="e">
        <f>#REF!</f>
        <v>#REF!</v>
      </c>
      <c r="K79" s="135" t="e">
        <f>#REF!</f>
        <v>#REF!</v>
      </c>
      <c r="L79" s="136" t="e">
        <f t="shared" si="2"/>
        <v>#REF!</v>
      </c>
    </row>
    <row r="80" spans="1:13" s="5" customFormat="1" ht="30" x14ac:dyDescent="0.25">
      <c r="A80" s="168" t="s">
        <v>39</v>
      </c>
      <c r="B80" s="135" t="e">
        <f>#REF!</f>
        <v>#REF!</v>
      </c>
      <c r="C80" s="135" t="e">
        <f>#REF!</f>
        <v>#REF!</v>
      </c>
      <c r="D80" s="135" t="e">
        <f>#REF!</f>
        <v>#REF!</v>
      </c>
      <c r="E80" s="169" t="e">
        <f>#REF!</f>
        <v>#REF!</v>
      </c>
      <c r="F80" s="135" t="e">
        <f>#REF!</f>
        <v>#REF!</v>
      </c>
      <c r="G80" s="135" t="e">
        <f>#REF!</f>
        <v>#REF!</v>
      </c>
      <c r="H80" s="135" t="e">
        <f>#REF!</f>
        <v>#REF!</v>
      </c>
      <c r="I80" s="135" t="e">
        <f>#REF!</f>
        <v>#REF!</v>
      </c>
      <c r="J80" s="135" t="e">
        <f>#REF!</f>
        <v>#REF!</v>
      </c>
      <c r="K80" s="135" t="e">
        <f>#REF!</f>
        <v>#REF!</v>
      </c>
      <c r="L80" s="136" t="e">
        <f t="shared" si="2"/>
        <v>#REF!</v>
      </c>
    </row>
    <row r="81" spans="1:13" s="5" customFormat="1" ht="16.5" customHeight="1" x14ac:dyDescent="0.25">
      <c r="A81" s="168" t="s">
        <v>33</v>
      </c>
      <c r="B81" s="135" t="e">
        <f>#REF!</f>
        <v>#REF!</v>
      </c>
      <c r="C81" s="135" t="e">
        <f>#REF!</f>
        <v>#REF!</v>
      </c>
      <c r="D81" s="135" t="e">
        <f>#REF!</f>
        <v>#REF!</v>
      </c>
      <c r="E81" s="169" t="e">
        <f>#REF!</f>
        <v>#REF!</v>
      </c>
      <c r="F81" s="135" t="e">
        <f>#REF!</f>
        <v>#REF!</v>
      </c>
      <c r="G81" s="135" t="e">
        <f>#REF!</f>
        <v>#REF!</v>
      </c>
      <c r="H81" s="135" t="e">
        <f>#REF!</f>
        <v>#REF!</v>
      </c>
      <c r="I81" s="135" t="e">
        <f>#REF!</f>
        <v>#REF!</v>
      </c>
      <c r="J81" s="135" t="e">
        <f>#REF!</f>
        <v>#REF!</v>
      </c>
      <c r="K81" s="135" t="e">
        <f>#REF!</f>
        <v>#REF!</v>
      </c>
      <c r="L81" s="136" t="e">
        <f t="shared" si="2"/>
        <v>#REF!</v>
      </c>
    </row>
    <row r="82" spans="1:13" s="5" customFormat="1" ht="16.5" customHeight="1" x14ac:dyDescent="0.25">
      <c r="A82" s="166" t="s">
        <v>36</v>
      </c>
      <c r="B82" s="135" t="e">
        <f>#REF!</f>
        <v>#REF!</v>
      </c>
      <c r="C82" s="135" t="e">
        <f>#REF!</f>
        <v>#REF!</v>
      </c>
      <c r="D82" s="135" t="e">
        <f>#REF!</f>
        <v>#REF!</v>
      </c>
      <c r="E82" s="169" t="e">
        <f>#REF!</f>
        <v>#REF!</v>
      </c>
      <c r="F82" s="135" t="e">
        <f>#REF!</f>
        <v>#REF!</v>
      </c>
      <c r="G82" s="135" t="e">
        <f>#REF!</f>
        <v>#REF!</v>
      </c>
      <c r="H82" s="135" t="e">
        <f>#REF!</f>
        <v>#REF!</v>
      </c>
      <c r="I82" s="135" t="e">
        <f>#REF!</f>
        <v>#REF!</v>
      </c>
      <c r="J82" s="135" t="e">
        <f>#REF!</f>
        <v>#REF!</v>
      </c>
      <c r="K82" s="135" t="e">
        <f>#REF!</f>
        <v>#REF!</v>
      </c>
      <c r="L82" s="171" t="e">
        <f>L83+L84+L85</f>
        <v>#REF!</v>
      </c>
    </row>
    <row r="83" spans="1:13" s="5" customFormat="1" ht="30" x14ac:dyDescent="0.25">
      <c r="A83" s="168" t="s">
        <v>38</v>
      </c>
      <c r="B83" s="135" t="e">
        <f>#REF!</f>
        <v>#REF!</v>
      </c>
      <c r="C83" s="135" t="e">
        <f>#REF!</f>
        <v>#REF!</v>
      </c>
      <c r="D83" s="135" t="e">
        <f>#REF!</f>
        <v>#REF!</v>
      </c>
      <c r="E83" s="169" t="e">
        <f>#REF!</f>
        <v>#REF!</v>
      </c>
      <c r="F83" s="135" t="e">
        <f>#REF!</f>
        <v>#REF!</v>
      </c>
      <c r="G83" s="135" t="e">
        <f>#REF!</f>
        <v>#REF!</v>
      </c>
      <c r="H83" s="135" t="e">
        <f>#REF!</f>
        <v>#REF!</v>
      </c>
      <c r="I83" s="135" t="e">
        <f>#REF!</f>
        <v>#REF!</v>
      </c>
      <c r="J83" s="135" t="e">
        <f>#REF!</f>
        <v>#REF!</v>
      </c>
      <c r="K83" s="135" t="e">
        <f>#REF!</f>
        <v>#REF!</v>
      </c>
      <c r="L83" s="136" t="e">
        <f t="shared" si="2"/>
        <v>#REF!</v>
      </c>
      <c r="M83" s="201"/>
    </row>
    <row r="84" spans="1:13" s="5" customFormat="1" ht="30" x14ac:dyDescent="0.25">
      <c r="A84" s="168" t="s">
        <v>39</v>
      </c>
      <c r="B84" s="135" t="e">
        <f>#REF!</f>
        <v>#REF!</v>
      </c>
      <c r="C84" s="135" t="e">
        <f>#REF!</f>
        <v>#REF!</v>
      </c>
      <c r="D84" s="135" t="e">
        <f>#REF!</f>
        <v>#REF!</v>
      </c>
      <c r="E84" s="169" t="e">
        <f>#REF!</f>
        <v>#REF!</v>
      </c>
      <c r="F84" s="135" t="e">
        <f>#REF!</f>
        <v>#REF!</v>
      </c>
      <c r="G84" s="135" t="e">
        <f>#REF!</f>
        <v>#REF!</v>
      </c>
      <c r="H84" s="135" t="e">
        <f>#REF!</f>
        <v>#REF!</v>
      </c>
      <c r="I84" s="135" t="e">
        <f>#REF!</f>
        <v>#REF!</v>
      </c>
      <c r="J84" s="135" t="e">
        <f>#REF!</f>
        <v>#REF!</v>
      </c>
      <c r="K84" s="135" t="e">
        <f>#REF!</f>
        <v>#REF!</v>
      </c>
      <c r="L84" s="136" t="e">
        <f t="shared" si="2"/>
        <v>#REF!</v>
      </c>
    </row>
    <row r="85" spans="1:13" s="5" customFormat="1" ht="15" x14ac:dyDescent="0.25">
      <c r="A85" s="168" t="s">
        <v>33</v>
      </c>
      <c r="B85" s="135" t="e">
        <f>#REF!</f>
        <v>#REF!</v>
      </c>
      <c r="C85" s="135" t="e">
        <f>#REF!</f>
        <v>#REF!</v>
      </c>
      <c r="D85" s="135" t="e">
        <f>#REF!</f>
        <v>#REF!</v>
      </c>
      <c r="E85" s="169" t="e">
        <f>#REF!</f>
        <v>#REF!</v>
      </c>
      <c r="F85" s="135" t="e">
        <f>#REF!</f>
        <v>#REF!</v>
      </c>
      <c r="G85" s="135" t="e">
        <f>#REF!</f>
        <v>#REF!</v>
      </c>
      <c r="H85" s="135" t="e">
        <f>#REF!</f>
        <v>#REF!</v>
      </c>
      <c r="I85" s="135" t="e">
        <f>#REF!</f>
        <v>#REF!</v>
      </c>
      <c r="J85" s="135" t="e">
        <f>#REF!</f>
        <v>#REF!</v>
      </c>
      <c r="K85" s="135" t="e">
        <f>#REF!</f>
        <v>#REF!</v>
      </c>
      <c r="L85" s="136" t="e">
        <f t="shared" si="2"/>
        <v>#REF!</v>
      </c>
      <c r="M85" s="201"/>
    </row>
    <row r="86" spans="1:13" s="5" customFormat="1" ht="15" x14ac:dyDescent="0.25">
      <c r="A86" s="168" t="s">
        <v>37</v>
      </c>
      <c r="B86" s="135" t="e">
        <f>#REF!</f>
        <v>#REF!</v>
      </c>
      <c r="C86" s="135" t="e">
        <f>#REF!</f>
        <v>#REF!</v>
      </c>
      <c r="D86" s="135" t="e">
        <f>#REF!</f>
        <v>#REF!</v>
      </c>
      <c r="E86" s="169" t="e">
        <f>#REF!</f>
        <v>#REF!</v>
      </c>
      <c r="F86" s="135" t="e">
        <f>#REF!</f>
        <v>#REF!</v>
      </c>
      <c r="G86" s="135" t="e">
        <f>#REF!</f>
        <v>#REF!</v>
      </c>
      <c r="H86" s="135" t="e">
        <f>#REF!</f>
        <v>#REF!</v>
      </c>
      <c r="I86" s="135" t="e">
        <f>#REF!</f>
        <v>#REF!</v>
      </c>
      <c r="J86" s="135" t="e">
        <f>#REF!</f>
        <v>#REF!</v>
      </c>
      <c r="K86" s="135" t="e">
        <f>#REF!</f>
        <v>#REF!</v>
      </c>
      <c r="L86" s="139" t="e">
        <f>L87+L88+L89</f>
        <v>#REF!</v>
      </c>
      <c r="M86" s="201"/>
    </row>
    <row r="87" spans="1:13" s="5" customFormat="1" ht="30" x14ac:dyDescent="0.25">
      <c r="A87" s="168" t="s">
        <v>38</v>
      </c>
      <c r="B87" s="135" t="e">
        <f>#REF!</f>
        <v>#REF!</v>
      </c>
      <c r="C87" s="135" t="e">
        <f>#REF!</f>
        <v>#REF!</v>
      </c>
      <c r="D87" s="135" t="e">
        <f>#REF!</f>
        <v>#REF!</v>
      </c>
      <c r="E87" s="169" t="e">
        <f>#REF!</f>
        <v>#REF!</v>
      </c>
      <c r="F87" s="135" t="e">
        <f>#REF!</f>
        <v>#REF!</v>
      </c>
      <c r="G87" s="135" t="e">
        <f>#REF!</f>
        <v>#REF!</v>
      </c>
      <c r="H87" s="135" t="e">
        <f>#REF!</f>
        <v>#REF!</v>
      </c>
      <c r="I87" s="135" t="e">
        <f>#REF!</f>
        <v>#REF!</v>
      </c>
      <c r="J87" s="135" t="e">
        <f>#REF!</f>
        <v>#REF!</v>
      </c>
      <c r="K87" s="135" t="e">
        <f>#REF!</f>
        <v>#REF!</v>
      </c>
      <c r="L87" s="36" t="e">
        <f t="shared" si="2"/>
        <v>#REF!</v>
      </c>
      <c r="M87" s="201"/>
    </row>
    <row r="88" spans="1:13" s="5" customFormat="1" ht="30" x14ac:dyDescent="0.25">
      <c r="A88" s="168" t="s">
        <v>39</v>
      </c>
      <c r="B88" s="135" t="e">
        <f>#REF!</f>
        <v>#REF!</v>
      </c>
      <c r="C88" s="135" t="e">
        <f>#REF!</f>
        <v>#REF!</v>
      </c>
      <c r="D88" s="135" t="e">
        <f>#REF!</f>
        <v>#REF!</v>
      </c>
      <c r="E88" s="169" t="e">
        <f>#REF!</f>
        <v>#REF!</v>
      </c>
      <c r="F88" s="135" t="e">
        <f>#REF!</f>
        <v>#REF!</v>
      </c>
      <c r="G88" s="135" t="e">
        <f>#REF!</f>
        <v>#REF!</v>
      </c>
      <c r="H88" s="135" t="e">
        <f>#REF!</f>
        <v>#REF!</v>
      </c>
      <c r="I88" s="135" t="e">
        <f>#REF!</f>
        <v>#REF!</v>
      </c>
      <c r="J88" s="135" t="e">
        <f>#REF!</f>
        <v>#REF!</v>
      </c>
      <c r="K88" s="135" t="e">
        <f>#REF!</f>
        <v>#REF!</v>
      </c>
      <c r="L88" s="36" t="e">
        <f t="shared" si="2"/>
        <v>#REF!</v>
      </c>
      <c r="M88" s="201"/>
    </row>
    <row r="89" spans="1:13" s="5" customFormat="1" ht="15" x14ac:dyDescent="0.25">
      <c r="A89" s="168" t="s">
        <v>33</v>
      </c>
      <c r="B89" s="135" t="e">
        <f>#REF!</f>
        <v>#REF!</v>
      </c>
      <c r="C89" s="135" t="e">
        <f>#REF!</f>
        <v>#REF!</v>
      </c>
      <c r="D89" s="135" t="e">
        <f>#REF!</f>
        <v>#REF!</v>
      </c>
      <c r="E89" s="169" t="e">
        <f>#REF!</f>
        <v>#REF!</v>
      </c>
      <c r="F89" s="135" t="e">
        <f>#REF!</f>
        <v>#REF!</v>
      </c>
      <c r="G89" s="135" t="e">
        <f>#REF!</f>
        <v>#REF!</v>
      </c>
      <c r="H89" s="135" t="e">
        <f>#REF!</f>
        <v>#REF!</v>
      </c>
      <c r="I89" s="135" t="e">
        <f>#REF!</f>
        <v>#REF!</v>
      </c>
      <c r="J89" s="135" t="e">
        <f>#REF!</f>
        <v>#REF!</v>
      </c>
      <c r="K89" s="135" t="e">
        <f>#REF!</f>
        <v>#REF!</v>
      </c>
      <c r="L89" s="139" t="e">
        <f t="shared" si="2"/>
        <v>#REF!</v>
      </c>
      <c r="M89" s="201"/>
    </row>
    <row r="90" spans="1:13" s="5" customFormat="1" ht="15" x14ac:dyDescent="0.25">
      <c r="A90" s="145" t="s">
        <v>40</v>
      </c>
      <c r="B90" s="135" t="e">
        <f>#REF!</f>
        <v>#REF!</v>
      </c>
      <c r="C90" s="135" t="e">
        <f>#REF!</f>
        <v>#REF!</v>
      </c>
      <c r="D90" s="135" t="e">
        <f>#REF!</f>
        <v>#REF!</v>
      </c>
      <c r="E90" s="169" t="e">
        <f>#REF!</f>
        <v>#REF!</v>
      </c>
      <c r="F90" s="135" t="e">
        <f>#REF!</f>
        <v>#REF!</v>
      </c>
      <c r="G90" s="135" t="e">
        <f>#REF!</f>
        <v>#REF!</v>
      </c>
      <c r="H90" s="135" t="e">
        <f>#REF!</f>
        <v>#REF!</v>
      </c>
      <c r="I90" s="135" t="e">
        <f>#REF!</f>
        <v>#REF!</v>
      </c>
      <c r="J90" s="135" t="e">
        <f>#REF!</f>
        <v>#REF!</v>
      </c>
      <c r="K90" s="135" t="e">
        <f>#REF!</f>
        <v>#REF!</v>
      </c>
      <c r="L90" s="136" t="e">
        <f>L91+L92+L93</f>
        <v>#REF!</v>
      </c>
    </row>
    <row r="91" spans="1:13" s="5" customFormat="1" ht="30" x14ac:dyDescent="0.25">
      <c r="A91" s="168" t="s">
        <v>38</v>
      </c>
      <c r="B91" s="135" t="e">
        <f>#REF!</f>
        <v>#REF!</v>
      </c>
      <c r="C91" s="135" t="e">
        <f>#REF!</f>
        <v>#REF!</v>
      </c>
      <c r="D91" s="135" t="e">
        <f>#REF!</f>
        <v>#REF!</v>
      </c>
      <c r="E91" s="169" t="e">
        <f>#REF!</f>
        <v>#REF!</v>
      </c>
      <c r="F91" s="135" t="e">
        <f>#REF!</f>
        <v>#REF!</v>
      </c>
      <c r="G91" s="135" t="e">
        <f>#REF!</f>
        <v>#REF!</v>
      </c>
      <c r="H91" s="135" t="e">
        <f>#REF!</f>
        <v>#REF!</v>
      </c>
      <c r="I91" s="135" t="e">
        <f>#REF!</f>
        <v>#REF!</v>
      </c>
      <c r="J91" s="135" t="e">
        <f>#REF!</f>
        <v>#REF!</v>
      </c>
      <c r="K91" s="135" t="e">
        <f>#REF!</f>
        <v>#REF!</v>
      </c>
      <c r="L91" s="136" t="e">
        <f t="shared" si="2"/>
        <v>#REF!</v>
      </c>
    </row>
    <row r="92" spans="1:13" s="5" customFormat="1" ht="30" x14ac:dyDescent="0.25">
      <c r="A92" s="168" t="s">
        <v>39</v>
      </c>
      <c r="B92" s="135" t="e">
        <f>#REF!</f>
        <v>#REF!</v>
      </c>
      <c r="C92" s="135" t="e">
        <f>#REF!</f>
        <v>#REF!</v>
      </c>
      <c r="D92" s="135" t="e">
        <f>#REF!</f>
        <v>#REF!</v>
      </c>
      <c r="E92" s="169" t="e">
        <f>#REF!</f>
        <v>#REF!</v>
      </c>
      <c r="F92" s="135" t="e">
        <f>#REF!</f>
        <v>#REF!</v>
      </c>
      <c r="G92" s="135" t="e">
        <f>#REF!</f>
        <v>#REF!</v>
      </c>
      <c r="H92" s="135" t="e">
        <f>#REF!</f>
        <v>#REF!</v>
      </c>
      <c r="I92" s="135" t="e">
        <f>#REF!</f>
        <v>#REF!</v>
      </c>
      <c r="J92" s="135" t="e">
        <f>#REF!</f>
        <v>#REF!</v>
      </c>
      <c r="K92" s="135" t="e">
        <f>#REF!</f>
        <v>#REF!</v>
      </c>
      <c r="L92" s="136" t="e">
        <f t="shared" si="2"/>
        <v>#REF!</v>
      </c>
    </row>
    <row r="93" spans="1:13" s="5" customFormat="1" ht="24.75" customHeight="1" x14ac:dyDescent="0.25">
      <c r="A93" s="168" t="s">
        <v>33</v>
      </c>
      <c r="B93" s="135" t="e">
        <f>#REF!</f>
        <v>#REF!</v>
      </c>
      <c r="C93" s="135" t="e">
        <f>#REF!</f>
        <v>#REF!</v>
      </c>
      <c r="D93" s="135" t="e">
        <f>#REF!</f>
        <v>#REF!</v>
      </c>
      <c r="E93" s="169" t="e">
        <f>#REF!</f>
        <v>#REF!</v>
      </c>
      <c r="F93" s="135" t="e">
        <f>#REF!</f>
        <v>#REF!</v>
      </c>
      <c r="G93" s="135" t="e">
        <f>#REF!</f>
        <v>#REF!</v>
      </c>
      <c r="H93" s="135" t="e">
        <f>#REF!</f>
        <v>#REF!</v>
      </c>
      <c r="I93" s="135" t="e">
        <f>#REF!</f>
        <v>#REF!</v>
      </c>
      <c r="J93" s="135" t="e">
        <f>#REF!</f>
        <v>#REF!</v>
      </c>
      <c r="K93" s="135" t="e">
        <f>#REF!</f>
        <v>#REF!</v>
      </c>
      <c r="L93" s="136" t="e">
        <f t="shared" si="2"/>
        <v>#REF!</v>
      </c>
    </row>
    <row r="94" spans="1:13" s="5" customFormat="1" ht="15" x14ac:dyDescent="0.25">
      <c r="A94" s="145" t="s">
        <v>41</v>
      </c>
      <c r="B94" s="135" t="e">
        <f>#REF!</f>
        <v>#REF!</v>
      </c>
      <c r="C94" s="135" t="e">
        <f>#REF!</f>
        <v>#REF!</v>
      </c>
      <c r="D94" s="135" t="e">
        <f>#REF!</f>
        <v>#REF!</v>
      </c>
      <c r="E94" s="169" t="e">
        <f>#REF!</f>
        <v>#REF!</v>
      </c>
      <c r="F94" s="135" t="e">
        <f>#REF!</f>
        <v>#REF!</v>
      </c>
      <c r="G94" s="135" t="e">
        <f>#REF!</f>
        <v>#REF!</v>
      </c>
      <c r="H94" s="135" t="e">
        <f>#REF!</f>
        <v>#REF!</v>
      </c>
      <c r="I94" s="135" t="e">
        <f>#REF!</f>
        <v>#REF!</v>
      </c>
      <c r="J94" s="135" t="e">
        <f>#REF!</f>
        <v>#REF!</v>
      </c>
      <c r="K94" s="135" t="e">
        <f>#REF!</f>
        <v>#REF!</v>
      </c>
      <c r="L94" s="136" t="e">
        <f>L95+L96+L97</f>
        <v>#REF!</v>
      </c>
    </row>
    <row r="95" spans="1:13" s="5" customFormat="1" ht="18" customHeight="1" x14ac:dyDescent="0.25">
      <c r="A95" s="168" t="s">
        <v>38</v>
      </c>
      <c r="B95" s="135" t="e">
        <f>#REF!</f>
        <v>#REF!</v>
      </c>
      <c r="C95" s="135" t="e">
        <f>#REF!</f>
        <v>#REF!</v>
      </c>
      <c r="D95" s="135" t="e">
        <f>#REF!</f>
        <v>#REF!</v>
      </c>
      <c r="E95" s="169" t="e">
        <f>#REF!</f>
        <v>#REF!</v>
      </c>
      <c r="F95" s="135" t="e">
        <f>#REF!</f>
        <v>#REF!</v>
      </c>
      <c r="G95" s="135" t="e">
        <f>#REF!</f>
        <v>#REF!</v>
      </c>
      <c r="H95" s="135" t="e">
        <f>#REF!</f>
        <v>#REF!</v>
      </c>
      <c r="I95" s="135" t="e">
        <f>#REF!</f>
        <v>#REF!</v>
      </c>
      <c r="J95" s="135" t="e">
        <f>#REF!</f>
        <v>#REF!</v>
      </c>
      <c r="K95" s="135" t="e">
        <f>#REF!</f>
        <v>#REF!</v>
      </c>
      <c r="L95" s="136" t="e">
        <f t="shared" si="2"/>
        <v>#REF!</v>
      </c>
    </row>
    <row r="96" spans="1:13" s="5" customFormat="1" ht="36.75" customHeight="1" x14ac:dyDescent="0.25">
      <c r="A96" s="168" t="s">
        <v>39</v>
      </c>
      <c r="B96" s="135" t="e">
        <f>#REF!</f>
        <v>#REF!</v>
      </c>
      <c r="C96" s="135" t="e">
        <f>#REF!</f>
        <v>#REF!</v>
      </c>
      <c r="D96" s="135" t="e">
        <f>#REF!</f>
        <v>#REF!</v>
      </c>
      <c r="E96" s="169" t="e">
        <f>#REF!</f>
        <v>#REF!</v>
      </c>
      <c r="F96" s="135" t="e">
        <f>#REF!</f>
        <v>#REF!</v>
      </c>
      <c r="G96" s="135" t="e">
        <f>#REF!</f>
        <v>#REF!</v>
      </c>
      <c r="H96" s="135" t="e">
        <f>#REF!</f>
        <v>#REF!</v>
      </c>
      <c r="I96" s="135" t="e">
        <f>#REF!</f>
        <v>#REF!</v>
      </c>
      <c r="J96" s="135" t="e">
        <f>#REF!</f>
        <v>#REF!</v>
      </c>
      <c r="K96" s="135" t="e">
        <f>#REF!</f>
        <v>#REF!</v>
      </c>
      <c r="L96" s="136" t="e">
        <f t="shared" si="2"/>
        <v>#REF!</v>
      </c>
    </row>
    <row r="97" spans="1:12" s="5" customFormat="1" ht="18.75" customHeight="1" x14ac:dyDescent="0.25">
      <c r="A97" s="168" t="s">
        <v>33</v>
      </c>
      <c r="B97" s="135" t="e">
        <f>#REF!</f>
        <v>#REF!</v>
      </c>
      <c r="C97" s="135" t="e">
        <f>#REF!</f>
        <v>#REF!</v>
      </c>
      <c r="D97" s="135" t="e">
        <f>#REF!</f>
        <v>#REF!</v>
      </c>
      <c r="E97" s="169" t="e">
        <f>#REF!</f>
        <v>#REF!</v>
      </c>
      <c r="F97" s="135" t="e">
        <f>#REF!</f>
        <v>#REF!</v>
      </c>
      <c r="G97" s="135" t="e">
        <f>#REF!</f>
        <v>#REF!</v>
      </c>
      <c r="H97" s="135" t="e">
        <f>#REF!</f>
        <v>#REF!</v>
      </c>
      <c r="I97" s="135" t="e">
        <f>#REF!</f>
        <v>#REF!</v>
      </c>
      <c r="J97" s="135" t="e">
        <f>#REF!</f>
        <v>#REF!</v>
      </c>
      <c r="K97" s="135" t="e">
        <f>#REF!</f>
        <v>#REF!</v>
      </c>
      <c r="L97" s="136" t="e">
        <f t="shared" si="2"/>
        <v>#REF!</v>
      </c>
    </row>
    <row r="98" spans="1:12" s="5" customFormat="1" ht="18.75" customHeight="1" x14ac:dyDescent="0.25">
      <c r="A98" s="145" t="s">
        <v>42</v>
      </c>
      <c r="B98" s="135" t="e">
        <f>#REF!</f>
        <v>#REF!</v>
      </c>
      <c r="C98" s="135" t="e">
        <f>#REF!</f>
        <v>#REF!</v>
      </c>
      <c r="D98" s="135" t="e">
        <f>#REF!</f>
        <v>#REF!</v>
      </c>
      <c r="E98" s="169" t="e">
        <f>#REF!</f>
        <v>#REF!</v>
      </c>
      <c r="F98" s="135" t="e">
        <f>#REF!</f>
        <v>#REF!</v>
      </c>
      <c r="G98" s="135" t="e">
        <f>#REF!</f>
        <v>#REF!</v>
      </c>
      <c r="H98" s="135" t="e">
        <f>#REF!</f>
        <v>#REF!</v>
      </c>
      <c r="I98" s="135" t="e">
        <f>#REF!</f>
        <v>#REF!</v>
      </c>
      <c r="J98" s="135" t="e">
        <f>#REF!</f>
        <v>#REF!</v>
      </c>
      <c r="K98" s="135" t="e">
        <f>#REF!</f>
        <v>#REF!</v>
      </c>
      <c r="L98" s="136" t="e">
        <f>L99+L100+L101</f>
        <v>#REF!</v>
      </c>
    </row>
    <row r="99" spans="1:12" s="5" customFormat="1" ht="16.5" customHeight="1" x14ac:dyDescent="0.25">
      <c r="A99" s="168" t="s">
        <v>38</v>
      </c>
      <c r="B99" s="135" t="e">
        <f>#REF!</f>
        <v>#REF!</v>
      </c>
      <c r="C99" s="135" t="e">
        <f>#REF!</f>
        <v>#REF!</v>
      </c>
      <c r="D99" s="135" t="e">
        <f>#REF!</f>
        <v>#REF!</v>
      </c>
      <c r="E99" s="169" t="e">
        <f>#REF!</f>
        <v>#REF!</v>
      </c>
      <c r="F99" s="135" t="e">
        <f>#REF!</f>
        <v>#REF!</v>
      </c>
      <c r="G99" s="135" t="e">
        <f>#REF!</f>
        <v>#REF!</v>
      </c>
      <c r="H99" s="135" t="e">
        <f>#REF!</f>
        <v>#REF!</v>
      </c>
      <c r="I99" s="135" t="e">
        <f>#REF!</f>
        <v>#REF!</v>
      </c>
      <c r="J99" s="135" t="e">
        <f>#REF!</f>
        <v>#REF!</v>
      </c>
      <c r="K99" s="135" t="e">
        <f>#REF!</f>
        <v>#REF!</v>
      </c>
      <c r="L99" s="136" t="e">
        <f t="shared" si="2"/>
        <v>#REF!</v>
      </c>
    </row>
    <row r="100" spans="1:12" s="5" customFormat="1" ht="28.5" customHeight="1" x14ac:dyDescent="0.25">
      <c r="A100" s="168" t="s">
        <v>39</v>
      </c>
      <c r="B100" s="135" t="e">
        <f>#REF!</f>
        <v>#REF!</v>
      </c>
      <c r="C100" s="135" t="e">
        <f>#REF!</f>
        <v>#REF!</v>
      </c>
      <c r="D100" s="135" t="e">
        <f>#REF!</f>
        <v>#REF!</v>
      </c>
      <c r="E100" s="169" t="e">
        <f>#REF!</f>
        <v>#REF!</v>
      </c>
      <c r="F100" s="135" t="e">
        <f>#REF!</f>
        <v>#REF!</v>
      </c>
      <c r="G100" s="135" t="e">
        <f>#REF!</f>
        <v>#REF!</v>
      </c>
      <c r="H100" s="135" t="e">
        <f>#REF!</f>
        <v>#REF!</v>
      </c>
      <c r="I100" s="135" t="e">
        <f>#REF!</f>
        <v>#REF!</v>
      </c>
      <c r="J100" s="135" t="e">
        <f>#REF!</f>
        <v>#REF!</v>
      </c>
      <c r="K100" s="135" t="e">
        <f>#REF!</f>
        <v>#REF!</v>
      </c>
      <c r="L100" s="136" t="e">
        <f t="shared" si="2"/>
        <v>#REF!</v>
      </c>
    </row>
    <row r="101" spans="1:12" s="5" customFormat="1" ht="17.25" customHeight="1" x14ac:dyDescent="0.25">
      <c r="A101" s="168" t="s">
        <v>33</v>
      </c>
      <c r="B101" s="135" t="e">
        <f>#REF!</f>
        <v>#REF!</v>
      </c>
      <c r="C101" s="135" t="e">
        <f>#REF!</f>
        <v>#REF!</v>
      </c>
      <c r="D101" s="135" t="e">
        <f>#REF!</f>
        <v>#REF!</v>
      </c>
      <c r="E101" s="169" t="e">
        <f>#REF!</f>
        <v>#REF!</v>
      </c>
      <c r="F101" s="135" t="e">
        <f>#REF!</f>
        <v>#REF!</v>
      </c>
      <c r="G101" s="135" t="e">
        <f>#REF!</f>
        <v>#REF!</v>
      </c>
      <c r="H101" s="135" t="e">
        <f>#REF!</f>
        <v>#REF!</v>
      </c>
      <c r="I101" s="135" t="e">
        <f>#REF!</f>
        <v>#REF!</v>
      </c>
      <c r="J101" s="135" t="e">
        <f>#REF!</f>
        <v>#REF!</v>
      </c>
      <c r="K101" s="135" t="e">
        <f>#REF!</f>
        <v>#REF!</v>
      </c>
      <c r="L101" s="136" t="e">
        <f t="shared" si="2"/>
        <v>#REF!</v>
      </c>
    </row>
    <row r="102" spans="1:12" s="5" customFormat="1" ht="25.5" customHeight="1" x14ac:dyDescent="0.25">
      <c r="A102" s="166" t="s">
        <v>43</v>
      </c>
      <c r="B102" s="135" t="e">
        <f>#REF!</f>
        <v>#REF!</v>
      </c>
      <c r="C102" s="135" t="e">
        <f>#REF!</f>
        <v>#REF!</v>
      </c>
      <c r="D102" s="135" t="e">
        <f>#REF!</f>
        <v>#REF!</v>
      </c>
      <c r="E102" s="169" t="e">
        <f>#REF!</f>
        <v>#REF!</v>
      </c>
      <c r="F102" s="135" t="e">
        <f>#REF!</f>
        <v>#REF!</v>
      </c>
      <c r="G102" s="135" t="e">
        <f>#REF!</f>
        <v>#REF!</v>
      </c>
      <c r="H102" s="135" t="e">
        <f>#REF!</f>
        <v>#REF!</v>
      </c>
      <c r="I102" s="135" t="e">
        <f>#REF!</f>
        <v>#REF!</v>
      </c>
      <c r="J102" s="135" t="e">
        <f>#REF!</f>
        <v>#REF!</v>
      </c>
      <c r="K102" s="135" t="e">
        <f>#REF!</f>
        <v>#REF!</v>
      </c>
      <c r="L102" s="136" t="e">
        <f>L103+L104+L105</f>
        <v>#REF!</v>
      </c>
    </row>
    <row r="103" spans="1:12" s="5" customFormat="1" ht="16.5" customHeight="1" x14ac:dyDescent="0.25">
      <c r="A103" s="168" t="s">
        <v>38</v>
      </c>
      <c r="B103" s="135" t="e">
        <f>#REF!</f>
        <v>#REF!</v>
      </c>
      <c r="C103" s="135" t="e">
        <f>#REF!</f>
        <v>#REF!</v>
      </c>
      <c r="D103" s="135" t="e">
        <f>#REF!</f>
        <v>#REF!</v>
      </c>
      <c r="E103" s="169" t="e">
        <f>#REF!</f>
        <v>#REF!</v>
      </c>
      <c r="F103" s="135" t="e">
        <f>#REF!</f>
        <v>#REF!</v>
      </c>
      <c r="G103" s="135" t="e">
        <f>#REF!</f>
        <v>#REF!</v>
      </c>
      <c r="H103" s="135" t="e">
        <f>#REF!</f>
        <v>#REF!</v>
      </c>
      <c r="I103" s="135" t="e">
        <f>#REF!</f>
        <v>#REF!</v>
      </c>
      <c r="J103" s="135" t="e">
        <f>#REF!</f>
        <v>#REF!</v>
      </c>
      <c r="K103" s="135" t="e">
        <f>#REF!</f>
        <v>#REF!</v>
      </c>
      <c r="L103" s="136" t="e">
        <f t="shared" si="2"/>
        <v>#REF!</v>
      </c>
    </row>
    <row r="104" spans="1:12" s="5" customFormat="1" ht="31.5" customHeight="1" x14ac:dyDescent="0.25">
      <c r="A104" s="168" t="s">
        <v>39</v>
      </c>
      <c r="B104" s="135" t="e">
        <f>#REF!</f>
        <v>#REF!</v>
      </c>
      <c r="C104" s="135" t="e">
        <f>#REF!</f>
        <v>#REF!</v>
      </c>
      <c r="D104" s="135" t="e">
        <f>#REF!</f>
        <v>#REF!</v>
      </c>
      <c r="E104" s="169" t="e">
        <f>#REF!</f>
        <v>#REF!</v>
      </c>
      <c r="F104" s="135" t="e">
        <f>#REF!</f>
        <v>#REF!</v>
      </c>
      <c r="G104" s="135" t="e">
        <f>#REF!</f>
        <v>#REF!</v>
      </c>
      <c r="H104" s="135" t="e">
        <f>#REF!</f>
        <v>#REF!</v>
      </c>
      <c r="I104" s="135" t="e">
        <f>#REF!</f>
        <v>#REF!</v>
      </c>
      <c r="J104" s="135" t="e">
        <f>#REF!</f>
        <v>#REF!</v>
      </c>
      <c r="K104" s="135" t="e">
        <f>#REF!</f>
        <v>#REF!</v>
      </c>
      <c r="L104" s="136" t="e">
        <f t="shared" si="2"/>
        <v>#REF!</v>
      </c>
    </row>
    <row r="105" spans="1:12" s="5" customFormat="1" ht="19.5" customHeight="1" x14ac:dyDescent="0.25">
      <c r="A105" s="168" t="s">
        <v>33</v>
      </c>
      <c r="B105" s="135" t="e">
        <f>#REF!</f>
        <v>#REF!</v>
      </c>
      <c r="C105" s="135" t="e">
        <f>#REF!</f>
        <v>#REF!</v>
      </c>
      <c r="D105" s="135" t="e">
        <f>#REF!</f>
        <v>#REF!</v>
      </c>
      <c r="E105" s="169" t="e">
        <f>#REF!</f>
        <v>#REF!</v>
      </c>
      <c r="F105" s="135" t="e">
        <f>#REF!</f>
        <v>#REF!</v>
      </c>
      <c r="G105" s="135" t="e">
        <f>#REF!</f>
        <v>#REF!</v>
      </c>
      <c r="H105" s="135" t="e">
        <f>#REF!</f>
        <v>#REF!</v>
      </c>
      <c r="I105" s="135" t="e">
        <f>#REF!</f>
        <v>#REF!</v>
      </c>
      <c r="J105" s="135" t="e">
        <f>#REF!</f>
        <v>#REF!</v>
      </c>
      <c r="K105" s="135" t="e">
        <f>#REF!</f>
        <v>#REF!</v>
      </c>
      <c r="L105" s="136" t="e">
        <f>SUM(B105:K105)</f>
        <v>#REF!</v>
      </c>
    </row>
    <row r="106" spans="1:12" s="5" customFormat="1" ht="28.5" x14ac:dyDescent="0.25">
      <c r="A106" s="170" t="s">
        <v>44</v>
      </c>
      <c r="B106" s="135"/>
      <c r="C106" s="135"/>
      <c r="D106" s="135"/>
      <c r="E106" s="169"/>
      <c r="F106" s="135"/>
      <c r="G106" s="135"/>
      <c r="H106" s="135"/>
      <c r="I106" s="135"/>
      <c r="J106" s="135"/>
      <c r="K106" s="135"/>
      <c r="L106" s="136"/>
    </row>
    <row r="107" spans="1:12" s="5" customFormat="1" ht="22.5" customHeight="1" x14ac:dyDescent="0.25">
      <c r="A107" s="145" t="s">
        <v>45</v>
      </c>
      <c r="B107" s="135" t="e">
        <f>#REF!</f>
        <v>#REF!</v>
      </c>
      <c r="C107" s="135" t="e">
        <f>#REF!</f>
        <v>#REF!</v>
      </c>
      <c r="D107" s="135" t="e">
        <f>#REF!</f>
        <v>#REF!</v>
      </c>
      <c r="E107" s="169" t="e">
        <f>#REF!</f>
        <v>#REF!</v>
      </c>
      <c r="F107" s="135" t="e">
        <f>#REF!</f>
        <v>#REF!</v>
      </c>
      <c r="G107" s="135" t="e">
        <f>#REF!</f>
        <v>#REF!</v>
      </c>
      <c r="H107" s="135" t="e">
        <f>#REF!</f>
        <v>#REF!</v>
      </c>
      <c r="I107" s="135" t="e">
        <f>#REF!</f>
        <v>#REF!</v>
      </c>
      <c r="J107" s="135" t="e">
        <f>#REF!</f>
        <v>#REF!</v>
      </c>
      <c r="K107" s="135" t="e">
        <f>#REF!</f>
        <v>#REF!</v>
      </c>
      <c r="L107" s="136" t="e">
        <f>L108+L109+L110</f>
        <v>#REF!</v>
      </c>
    </row>
    <row r="108" spans="1:12" s="5" customFormat="1" ht="30" x14ac:dyDescent="0.25">
      <c r="A108" s="168" t="s">
        <v>38</v>
      </c>
      <c r="B108" s="135" t="e">
        <f>#REF!</f>
        <v>#REF!</v>
      </c>
      <c r="C108" s="135" t="e">
        <f>#REF!</f>
        <v>#REF!</v>
      </c>
      <c r="D108" s="135" t="e">
        <f>#REF!</f>
        <v>#REF!</v>
      </c>
      <c r="E108" s="169" t="e">
        <f>#REF!</f>
        <v>#REF!</v>
      </c>
      <c r="F108" s="135" t="e">
        <f>#REF!</f>
        <v>#REF!</v>
      </c>
      <c r="G108" s="135" t="e">
        <f>#REF!</f>
        <v>#REF!</v>
      </c>
      <c r="H108" s="135" t="e">
        <f>#REF!</f>
        <v>#REF!</v>
      </c>
      <c r="I108" s="135" t="e">
        <f>#REF!</f>
        <v>#REF!</v>
      </c>
      <c r="J108" s="135" t="e">
        <f>#REF!</f>
        <v>#REF!</v>
      </c>
      <c r="K108" s="135" t="e">
        <f>#REF!</f>
        <v>#REF!</v>
      </c>
      <c r="L108" s="136" t="e">
        <f t="shared" si="2"/>
        <v>#REF!</v>
      </c>
    </row>
    <row r="109" spans="1:12" s="5" customFormat="1" ht="27.75" customHeight="1" x14ac:dyDescent="0.25">
      <c r="A109" s="168" t="s">
        <v>39</v>
      </c>
      <c r="B109" s="135" t="e">
        <f>#REF!</f>
        <v>#REF!</v>
      </c>
      <c r="C109" s="135" t="e">
        <f>#REF!</f>
        <v>#REF!</v>
      </c>
      <c r="D109" s="135" t="e">
        <f>#REF!</f>
        <v>#REF!</v>
      </c>
      <c r="E109" s="169" t="e">
        <f>#REF!</f>
        <v>#REF!</v>
      </c>
      <c r="F109" s="135" t="e">
        <f>#REF!</f>
        <v>#REF!</v>
      </c>
      <c r="G109" s="135" t="e">
        <f>#REF!</f>
        <v>#REF!</v>
      </c>
      <c r="H109" s="135" t="e">
        <f>#REF!</f>
        <v>#REF!</v>
      </c>
      <c r="I109" s="135" t="e">
        <f>#REF!</f>
        <v>#REF!</v>
      </c>
      <c r="J109" s="135" t="e">
        <f>#REF!</f>
        <v>#REF!</v>
      </c>
      <c r="K109" s="135" t="e">
        <f>#REF!</f>
        <v>#REF!</v>
      </c>
      <c r="L109" s="136" t="e">
        <f t="shared" si="2"/>
        <v>#REF!</v>
      </c>
    </row>
    <row r="110" spans="1:12" s="5" customFormat="1" ht="18.75" customHeight="1" x14ac:dyDescent="0.25">
      <c r="A110" s="168" t="s">
        <v>33</v>
      </c>
      <c r="B110" s="135" t="e">
        <f>#REF!</f>
        <v>#REF!</v>
      </c>
      <c r="C110" s="135" t="e">
        <f>#REF!</f>
        <v>#REF!</v>
      </c>
      <c r="D110" s="135" t="e">
        <f>#REF!</f>
        <v>#REF!</v>
      </c>
      <c r="E110" s="169" t="e">
        <f>#REF!</f>
        <v>#REF!</v>
      </c>
      <c r="F110" s="135" t="e">
        <f>#REF!</f>
        <v>#REF!</v>
      </c>
      <c r="G110" s="135" t="e">
        <f>#REF!</f>
        <v>#REF!</v>
      </c>
      <c r="H110" s="135" t="e">
        <f>#REF!</f>
        <v>#REF!</v>
      </c>
      <c r="I110" s="135" t="e">
        <f>#REF!</f>
        <v>#REF!</v>
      </c>
      <c r="J110" s="135" t="e">
        <f>#REF!</f>
        <v>#REF!</v>
      </c>
      <c r="K110" s="135" t="e">
        <f>#REF!</f>
        <v>#REF!</v>
      </c>
      <c r="L110" s="136" t="e">
        <f t="shared" si="2"/>
        <v>#REF!</v>
      </c>
    </row>
    <row r="111" spans="1:12" s="5" customFormat="1" ht="26.25" customHeight="1" x14ac:dyDescent="0.25">
      <c r="A111" s="172" t="s">
        <v>46</v>
      </c>
      <c r="B111" s="135" t="e">
        <f>#REF!</f>
        <v>#REF!</v>
      </c>
      <c r="C111" s="135" t="e">
        <f>#REF!</f>
        <v>#REF!</v>
      </c>
      <c r="D111" s="135" t="e">
        <f>#REF!</f>
        <v>#REF!</v>
      </c>
      <c r="E111" s="169" t="e">
        <f>#REF!</f>
        <v>#REF!</v>
      </c>
      <c r="F111" s="135" t="e">
        <f>#REF!</f>
        <v>#REF!</v>
      </c>
      <c r="G111" s="135" t="e">
        <f>#REF!</f>
        <v>#REF!</v>
      </c>
      <c r="H111" s="135" t="e">
        <f>#REF!</f>
        <v>#REF!</v>
      </c>
      <c r="I111" s="135" t="e">
        <f>#REF!</f>
        <v>#REF!</v>
      </c>
      <c r="J111" s="135" t="e">
        <f>#REF!</f>
        <v>#REF!</v>
      </c>
      <c r="K111" s="135" t="e">
        <f>#REF!</f>
        <v>#REF!</v>
      </c>
      <c r="L111" s="136" t="e">
        <f>L112+L113+L114</f>
        <v>#REF!</v>
      </c>
    </row>
    <row r="112" spans="1:12" s="5" customFormat="1" ht="24" customHeight="1" x14ac:dyDescent="0.25">
      <c r="A112" s="168" t="s">
        <v>38</v>
      </c>
      <c r="B112" s="135" t="e">
        <f>#REF!</f>
        <v>#REF!</v>
      </c>
      <c r="C112" s="135" t="e">
        <f>#REF!</f>
        <v>#REF!</v>
      </c>
      <c r="D112" s="135" t="e">
        <f>#REF!</f>
        <v>#REF!</v>
      </c>
      <c r="E112" s="169" t="e">
        <f>#REF!</f>
        <v>#REF!</v>
      </c>
      <c r="F112" s="135" t="e">
        <f>#REF!</f>
        <v>#REF!</v>
      </c>
      <c r="G112" s="135" t="e">
        <f>#REF!</f>
        <v>#REF!</v>
      </c>
      <c r="H112" s="135" t="e">
        <f>#REF!</f>
        <v>#REF!</v>
      </c>
      <c r="I112" s="135" t="e">
        <f>#REF!</f>
        <v>#REF!</v>
      </c>
      <c r="J112" s="135" t="e">
        <f>#REF!</f>
        <v>#REF!</v>
      </c>
      <c r="K112" s="135" t="e">
        <f>#REF!</f>
        <v>#REF!</v>
      </c>
      <c r="L112" s="136" t="e">
        <f t="shared" ref="L112:L120" si="8">SUM(B112:K112)</f>
        <v>#REF!</v>
      </c>
    </row>
    <row r="113" spans="1:14" s="5" customFormat="1" ht="27.75" customHeight="1" x14ac:dyDescent="0.25">
      <c r="A113" s="168" t="s">
        <v>39</v>
      </c>
      <c r="B113" s="135" t="e">
        <f>#REF!</f>
        <v>#REF!</v>
      </c>
      <c r="C113" s="135" t="e">
        <f>#REF!</f>
        <v>#REF!</v>
      </c>
      <c r="D113" s="135" t="e">
        <f>#REF!</f>
        <v>#REF!</v>
      </c>
      <c r="E113" s="169" t="e">
        <f>#REF!</f>
        <v>#REF!</v>
      </c>
      <c r="F113" s="135" t="e">
        <f>#REF!</f>
        <v>#REF!</v>
      </c>
      <c r="G113" s="135" t="e">
        <f>#REF!</f>
        <v>#REF!</v>
      </c>
      <c r="H113" s="135" t="e">
        <f>#REF!</f>
        <v>#REF!</v>
      </c>
      <c r="I113" s="135" t="e">
        <f>#REF!</f>
        <v>#REF!</v>
      </c>
      <c r="J113" s="135" t="e">
        <f>#REF!</f>
        <v>#REF!</v>
      </c>
      <c r="K113" s="135" t="e">
        <f>#REF!</f>
        <v>#REF!</v>
      </c>
      <c r="L113" s="136" t="e">
        <f t="shared" si="8"/>
        <v>#REF!</v>
      </c>
    </row>
    <row r="114" spans="1:14" s="5" customFormat="1" ht="16.5" customHeight="1" x14ac:dyDescent="0.25">
      <c r="A114" s="168" t="s">
        <v>33</v>
      </c>
      <c r="B114" s="135" t="e">
        <f>#REF!</f>
        <v>#REF!</v>
      </c>
      <c r="C114" s="135" t="e">
        <f>#REF!</f>
        <v>#REF!</v>
      </c>
      <c r="D114" s="135" t="e">
        <f>#REF!</f>
        <v>#REF!</v>
      </c>
      <c r="E114" s="169" t="e">
        <f>#REF!</f>
        <v>#REF!</v>
      </c>
      <c r="F114" s="135" t="e">
        <f>#REF!</f>
        <v>#REF!</v>
      </c>
      <c r="G114" s="135" t="e">
        <f>#REF!</f>
        <v>#REF!</v>
      </c>
      <c r="H114" s="135" t="e">
        <f>#REF!</f>
        <v>#REF!</v>
      </c>
      <c r="I114" s="135" t="e">
        <f>#REF!</f>
        <v>#REF!</v>
      </c>
      <c r="J114" s="135" t="e">
        <f>#REF!</f>
        <v>#REF!</v>
      </c>
      <c r="K114" s="135" t="e">
        <f>#REF!</f>
        <v>#REF!</v>
      </c>
      <c r="L114" s="136" t="e">
        <f t="shared" si="8"/>
        <v>#REF!</v>
      </c>
    </row>
    <row r="115" spans="1:14" s="5" customFormat="1" ht="15.75" customHeight="1" x14ac:dyDescent="0.25">
      <c r="A115" s="145" t="s">
        <v>47</v>
      </c>
      <c r="B115" s="135" t="e">
        <f>#REF!</f>
        <v>#REF!</v>
      </c>
      <c r="C115" s="135" t="e">
        <f>#REF!</f>
        <v>#REF!</v>
      </c>
      <c r="D115" s="135" t="e">
        <f>#REF!</f>
        <v>#REF!</v>
      </c>
      <c r="E115" s="169" t="e">
        <f>#REF!</f>
        <v>#REF!</v>
      </c>
      <c r="F115" s="135" t="e">
        <f>#REF!</f>
        <v>#REF!</v>
      </c>
      <c r="G115" s="135" t="e">
        <f>#REF!</f>
        <v>#REF!</v>
      </c>
      <c r="H115" s="135" t="e">
        <f>#REF!</f>
        <v>#REF!</v>
      </c>
      <c r="I115" s="135" t="e">
        <f>#REF!</f>
        <v>#REF!</v>
      </c>
      <c r="J115" s="135" t="e">
        <f>#REF!</f>
        <v>#REF!</v>
      </c>
      <c r="K115" s="135" t="e">
        <f>#REF!</f>
        <v>#REF!</v>
      </c>
      <c r="L115" s="136" t="e">
        <f>L116+L117+L118</f>
        <v>#REF!</v>
      </c>
    </row>
    <row r="116" spans="1:14" s="5" customFormat="1" ht="30" x14ac:dyDescent="0.25">
      <c r="A116" s="168" t="s">
        <v>38</v>
      </c>
      <c r="B116" s="135" t="e">
        <f>#REF!</f>
        <v>#REF!</v>
      </c>
      <c r="C116" s="135" t="e">
        <f>#REF!</f>
        <v>#REF!</v>
      </c>
      <c r="D116" s="135" t="e">
        <f>#REF!</f>
        <v>#REF!</v>
      </c>
      <c r="E116" s="169" t="e">
        <f>#REF!</f>
        <v>#REF!</v>
      </c>
      <c r="F116" s="135" t="e">
        <f>#REF!</f>
        <v>#REF!</v>
      </c>
      <c r="G116" s="135" t="e">
        <f>#REF!</f>
        <v>#REF!</v>
      </c>
      <c r="H116" s="135" t="e">
        <f>#REF!</f>
        <v>#REF!</v>
      </c>
      <c r="I116" s="135" t="e">
        <f>#REF!</f>
        <v>#REF!</v>
      </c>
      <c r="J116" s="135" t="e">
        <f>#REF!</f>
        <v>#REF!</v>
      </c>
      <c r="K116" s="135" t="e">
        <f>#REF!</f>
        <v>#REF!</v>
      </c>
      <c r="L116" s="136" t="e">
        <f t="shared" si="8"/>
        <v>#REF!</v>
      </c>
    </row>
    <row r="117" spans="1:14" s="5" customFormat="1" ht="30" x14ac:dyDescent="0.25">
      <c r="A117" s="168" t="s">
        <v>39</v>
      </c>
      <c r="B117" s="135" t="e">
        <f>#REF!</f>
        <v>#REF!</v>
      </c>
      <c r="C117" s="135" t="e">
        <f>#REF!</f>
        <v>#REF!</v>
      </c>
      <c r="D117" s="135" t="e">
        <f>#REF!</f>
        <v>#REF!</v>
      </c>
      <c r="E117" s="169" t="e">
        <f>#REF!</f>
        <v>#REF!</v>
      </c>
      <c r="F117" s="135" t="e">
        <f>#REF!</f>
        <v>#REF!</v>
      </c>
      <c r="G117" s="135" t="e">
        <f>#REF!</f>
        <v>#REF!</v>
      </c>
      <c r="H117" s="135" t="e">
        <f>#REF!</f>
        <v>#REF!</v>
      </c>
      <c r="I117" s="135" t="e">
        <f>#REF!</f>
        <v>#REF!</v>
      </c>
      <c r="J117" s="135" t="e">
        <f>#REF!</f>
        <v>#REF!</v>
      </c>
      <c r="K117" s="135" t="e">
        <f>#REF!</f>
        <v>#REF!</v>
      </c>
      <c r="L117" s="136" t="e">
        <f t="shared" si="8"/>
        <v>#REF!</v>
      </c>
    </row>
    <row r="118" spans="1:14" s="5" customFormat="1" ht="22.5" customHeight="1" x14ac:dyDescent="0.25">
      <c r="A118" s="168" t="s">
        <v>33</v>
      </c>
      <c r="B118" s="135" t="e">
        <f>#REF!</f>
        <v>#REF!</v>
      </c>
      <c r="C118" s="135" t="e">
        <f>#REF!</f>
        <v>#REF!</v>
      </c>
      <c r="D118" s="135" t="e">
        <f>#REF!</f>
        <v>#REF!</v>
      </c>
      <c r="E118" s="169" t="e">
        <f>#REF!</f>
        <v>#REF!</v>
      </c>
      <c r="F118" s="135" t="e">
        <f>#REF!</f>
        <v>#REF!</v>
      </c>
      <c r="G118" s="135" t="e">
        <f>#REF!</f>
        <v>#REF!</v>
      </c>
      <c r="H118" s="135" t="e">
        <f>#REF!</f>
        <v>#REF!</v>
      </c>
      <c r="I118" s="135" t="e">
        <f>#REF!</f>
        <v>#REF!</v>
      </c>
      <c r="J118" s="135" t="e">
        <f>#REF!</f>
        <v>#REF!</v>
      </c>
      <c r="K118" s="135" t="e">
        <f>#REF!</f>
        <v>#REF!</v>
      </c>
      <c r="L118" s="136" t="e">
        <f t="shared" si="8"/>
        <v>#REF!</v>
      </c>
      <c r="M118" s="202"/>
      <c r="N118" s="202"/>
    </row>
    <row r="119" spans="1:14" s="5" customFormat="1" ht="24" customHeight="1" x14ac:dyDescent="0.25">
      <c r="A119" s="145" t="s">
        <v>48</v>
      </c>
      <c r="B119" s="135" t="e">
        <f>#REF!</f>
        <v>#REF!</v>
      </c>
      <c r="C119" s="135" t="e">
        <f>#REF!</f>
        <v>#REF!</v>
      </c>
      <c r="D119" s="135" t="e">
        <f>#REF!</f>
        <v>#REF!</v>
      </c>
      <c r="E119" s="169" t="e">
        <f>#REF!</f>
        <v>#REF!</v>
      </c>
      <c r="F119" s="135" t="e">
        <f>#REF!</f>
        <v>#REF!</v>
      </c>
      <c r="G119" s="135" t="e">
        <f>#REF!</f>
        <v>#REF!</v>
      </c>
      <c r="H119" s="135" t="e">
        <f>#REF!</f>
        <v>#REF!</v>
      </c>
      <c r="I119" s="135" t="e">
        <f>#REF!</f>
        <v>#REF!</v>
      </c>
      <c r="J119" s="135" t="e">
        <f>#REF!</f>
        <v>#REF!</v>
      </c>
      <c r="K119" s="135" t="e">
        <f>#REF!</f>
        <v>#REF!</v>
      </c>
      <c r="L119" s="136" t="e">
        <f t="shared" si="8"/>
        <v>#REF!</v>
      </c>
      <c r="M119" s="197"/>
      <c r="N119" s="202"/>
    </row>
    <row r="120" spans="1:14" s="5" customFormat="1" ht="15" x14ac:dyDescent="0.25">
      <c r="A120" s="145" t="s">
        <v>49</v>
      </c>
      <c r="B120" s="135" t="e">
        <f>#REF!</f>
        <v>#REF!</v>
      </c>
      <c r="C120" s="135" t="e">
        <f>#REF!</f>
        <v>#REF!</v>
      </c>
      <c r="D120" s="135" t="e">
        <f>#REF!</f>
        <v>#REF!</v>
      </c>
      <c r="E120" s="169" t="e">
        <f>#REF!</f>
        <v>#REF!</v>
      </c>
      <c r="F120" s="135" t="e">
        <f>#REF!</f>
        <v>#REF!</v>
      </c>
      <c r="G120" s="135" t="e">
        <f>#REF!</f>
        <v>#REF!</v>
      </c>
      <c r="H120" s="135" t="e">
        <f>#REF!</f>
        <v>#REF!</v>
      </c>
      <c r="I120" s="135" t="e">
        <f>#REF!</f>
        <v>#REF!</v>
      </c>
      <c r="J120" s="135" t="e">
        <f>#REF!</f>
        <v>#REF!</v>
      </c>
      <c r="K120" s="135" t="e">
        <f>#REF!</f>
        <v>#REF!</v>
      </c>
      <c r="L120" s="136" t="e">
        <f t="shared" si="8"/>
        <v>#REF!</v>
      </c>
      <c r="M120" s="197"/>
      <c r="N120" s="202"/>
    </row>
    <row r="121" spans="1:14" ht="15" x14ac:dyDescent="0.25">
      <c r="A121" s="4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3"/>
      <c r="M121" s="203"/>
      <c r="N121" s="203"/>
    </row>
    <row r="122" spans="1:14" s="5" customFormat="1" ht="15" x14ac:dyDescent="0.25">
      <c r="A122" s="147" t="s">
        <v>90</v>
      </c>
      <c r="B122" s="228">
        <f>M122/L217*B217</f>
        <v>6207037.7917395094</v>
      </c>
      <c r="C122" s="228">
        <f>M122/L217*C217</f>
        <v>764433.57825578761</v>
      </c>
      <c r="D122" s="228">
        <f>M122/L217*D217</f>
        <v>549090.30118437426</v>
      </c>
      <c r="E122" s="228">
        <f>M122/L217*E217</f>
        <v>164113.62177003865</v>
      </c>
      <c r="F122" s="228">
        <f>M122/L217*F217</f>
        <v>443708.75380774523</v>
      </c>
      <c r="G122" s="228">
        <f>M122/L217*G217</f>
        <v>121587.46222882229</v>
      </c>
      <c r="H122" s="228">
        <f>M122/L217*H217</f>
        <v>114978.66716498461</v>
      </c>
      <c r="I122" s="228">
        <f>M122/L217*I217</f>
        <v>206919.93675417855</v>
      </c>
      <c r="J122" s="228">
        <f>M122/L217*J217</f>
        <v>49738.366328273987</v>
      </c>
      <c r="K122" s="228">
        <f>M122/L217*K217</f>
        <v>56486.520766283902</v>
      </c>
      <c r="L122" s="229">
        <f>SUM(B122:K122)</f>
        <v>8678094.9999999981</v>
      </c>
      <c r="M122" s="135">
        <v>8678095</v>
      </c>
      <c r="N122" s="202"/>
    </row>
    <row r="123" spans="1:14" s="5" customFormat="1" ht="15" x14ac:dyDescent="0.25">
      <c r="A123" s="147" t="s">
        <v>91</v>
      </c>
      <c r="B123" s="230">
        <v>267613.2</v>
      </c>
      <c r="C123" s="220">
        <f>M123*C222/100/2</f>
        <v>5105.497424776363</v>
      </c>
      <c r="D123" s="220">
        <f>M123*D222/100/2</f>
        <v>15520.712171320141</v>
      </c>
      <c r="E123" s="220">
        <f>M123*E222/100/2</f>
        <v>2135.7997560314452</v>
      </c>
      <c r="F123" s="220">
        <f>M123*F222/100/2</f>
        <v>8424.0707508809974</v>
      </c>
      <c r="G123" s="220">
        <f>M123*G222/100/2</f>
        <v>2552.7487123881815</v>
      </c>
      <c r="H123" s="220">
        <f>M123*H222/100/2</f>
        <v>4041.8521279479532</v>
      </c>
      <c r="I123" s="220">
        <f>M123*I222/100/2</f>
        <v>4254.5811873136354</v>
      </c>
      <c r="J123" s="220">
        <f>M123*J222/100/2</f>
        <v>4254.5811873136354</v>
      </c>
      <c r="K123" s="220">
        <f>M123*K222/100</f>
        <v>0</v>
      </c>
      <c r="L123" s="224">
        <f>SUM(B123:K123)</f>
        <v>313903.04331797239</v>
      </c>
      <c r="M123" s="135">
        <v>313903</v>
      </c>
      <c r="N123" s="202"/>
    </row>
    <row r="124" spans="1:14" s="5" customFormat="1" ht="15" x14ac:dyDescent="0.25">
      <c r="A124" s="147" t="s">
        <v>92</v>
      </c>
      <c r="B124" s="220">
        <f>M124/L6*B6</f>
        <v>826880.03554786951</v>
      </c>
      <c r="C124" s="220">
        <f>M124/L6*C6</f>
        <v>171126.7707738867</v>
      </c>
      <c r="D124" s="220">
        <f>M124/L6*D6</f>
        <v>141492.05512802035</v>
      </c>
      <c r="E124" s="220">
        <f>M124/L6*E6</f>
        <v>140378.46794446846</v>
      </c>
      <c r="F124" s="220">
        <f>M124/L6*F6</f>
        <v>126616.52484027478</v>
      </c>
      <c r="G124" s="220">
        <f>M124/L6*G6</f>
        <v>77735.033693615784</v>
      </c>
      <c r="H124" s="220">
        <f>M124/L6*H6</f>
        <v>67613.024816255929</v>
      </c>
      <c r="I124" s="220">
        <f>M124/L6*I6</f>
        <v>104045.60849305855</v>
      </c>
      <c r="J124" s="220">
        <f>M124/L6*J6</f>
        <v>37413.205226497572</v>
      </c>
      <c r="K124" s="220">
        <f>M124/L6*K6</f>
        <v>36665.273536052264</v>
      </c>
      <c r="L124" s="224">
        <f>SUM(B124:K124)</f>
        <v>1729966</v>
      </c>
      <c r="M124" s="135">
        <v>1729966</v>
      </c>
    </row>
    <row r="125" spans="1:14" s="5" customFormat="1" ht="60" x14ac:dyDescent="0.25">
      <c r="A125" s="147" t="s">
        <v>93</v>
      </c>
      <c r="B125" s="135">
        <v>9129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6">
        <f>SUM(B125:K125)</f>
        <v>9129</v>
      </c>
    </row>
    <row r="126" spans="1:14" s="5" customFormat="1" ht="30" x14ac:dyDescent="0.25">
      <c r="A126" s="147" t="s">
        <v>94</v>
      </c>
      <c r="B126" s="169">
        <v>415800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36">
        <f>SUM(B126:K126)</f>
        <v>415800</v>
      </c>
    </row>
    <row r="127" spans="1:14" ht="30" x14ac:dyDescent="0.25">
      <c r="A127" s="195" t="s">
        <v>95</v>
      </c>
      <c r="B127" s="303" t="s">
        <v>96</v>
      </c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</row>
    <row r="128" spans="1:14" s="5" customFormat="1" ht="30" x14ac:dyDescent="0.25">
      <c r="A128" s="147" t="s">
        <v>97</v>
      </c>
      <c r="B128" s="169">
        <v>848920</v>
      </c>
      <c r="C128" s="169">
        <v>20020</v>
      </c>
      <c r="D128" s="169">
        <v>73600</v>
      </c>
      <c r="E128" s="169">
        <v>3300</v>
      </c>
      <c r="F128" s="169">
        <v>51120</v>
      </c>
      <c r="G128" s="169">
        <v>4030</v>
      </c>
      <c r="H128" s="169">
        <v>39900</v>
      </c>
      <c r="I128" s="169">
        <v>25340</v>
      </c>
      <c r="J128" s="169">
        <v>27500</v>
      </c>
      <c r="K128" s="169">
        <v>7370</v>
      </c>
      <c r="L128" s="136">
        <f>SUM(B128:K128)</f>
        <v>1101100</v>
      </c>
      <c r="M128" s="135"/>
    </row>
    <row r="129" spans="1:14" s="5" customFormat="1" ht="30" x14ac:dyDescent="0.25">
      <c r="A129" s="147" t="s">
        <v>98</v>
      </c>
      <c r="B129" s="169">
        <v>356100</v>
      </c>
      <c r="C129" s="169"/>
      <c r="D129" s="169"/>
      <c r="E129" s="169"/>
      <c r="F129" s="169"/>
      <c r="G129" s="169"/>
      <c r="H129" s="169">
        <v>0</v>
      </c>
      <c r="I129" s="169"/>
      <c r="J129" s="169"/>
      <c r="K129" s="169"/>
      <c r="L129" s="136">
        <f>SUM(B129:K129)</f>
        <v>356100</v>
      </c>
    </row>
    <row r="130" spans="1:14" ht="14.25" x14ac:dyDescent="0.2">
      <c r="A130" s="48" t="s">
        <v>99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63"/>
    </row>
    <row r="131" spans="1:14" ht="30" x14ac:dyDescent="0.2">
      <c r="A131" s="145" t="s">
        <v>100</v>
      </c>
      <c r="B131" s="169">
        <v>2.6019999999999999</v>
      </c>
      <c r="C131" s="169">
        <v>0.29399999999999998</v>
      </c>
      <c r="D131" s="169">
        <v>0.20100000000000001</v>
      </c>
      <c r="E131" s="169">
        <v>0.26</v>
      </c>
      <c r="F131" s="169">
        <v>0.16600000000000001</v>
      </c>
      <c r="G131" s="169">
        <v>0.13200000000000001</v>
      </c>
      <c r="H131" s="169">
        <v>0.125</v>
      </c>
      <c r="I131" s="169">
        <v>0.123</v>
      </c>
      <c r="J131" s="169">
        <v>8.3000000000000004E-2</v>
      </c>
      <c r="K131" s="169">
        <v>7.4999999999999997E-2</v>
      </c>
      <c r="L131" s="136">
        <f>SUM(B131:K131)</f>
        <v>4.0610000000000008</v>
      </c>
    </row>
    <row r="132" spans="1:14" ht="14.25" x14ac:dyDescent="0.2">
      <c r="A132" s="96" t="s">
        <v>101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63"/>
    </row>
    <row r="133" spans="1:14" ht="20.25" customHeight="1" x14ac:dyDescent="0.2">
      <c r="A133" s="145" t="s">
        <v>102</v>
      </c>
      <c r="B133" s="169">
        <v>4.8849999999999998</v>
      </c>
      <c r="C133" s="169">
        <v>1.054</v>
      </c>
      <c r="D133" s="169">
        <v>0.94399999999999995</v>
      </c>
      <c r="E133" s="169">
        <v>0.63900000000000001</v>
      </c>
      <c r="F133" s="169">
        <v>0.93700000000000006</v>
      </c>
      <c r="G133" s="169">
        <v>0.371</v>
      </c>
      <c r="H133" s="169">
        <v>0.34799999999999998</v>
      </c>
      <c r="I133" s="169">
        <v>0.70699999999999996</v>
      </c>
      <c r="J133" s="169">
        <v>0.215</v>
      </c>
      <c r="K133" s="169">
        <v>0.17399999999999999</v>
      </c>
      <c r="L133" s="136">
        <f>SUM(B133:K133)</f>
        <v>10.274000000000001</v>
      </c>
    </row>
    <row r="134" spans="1:14" ht="30" customHeight="1" x14ac:dyDescent="0.2">
      <c r="A134" s="49" t="s">
        <v>103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63">
        <f>SUM(B134:K134)</f>
        <v>0</v>
      </c>
      <c r="M134" s="306" t="s">
        <v>182</v>
      </c>
      <c r="N134" s="306"/>
    </row>
    <row r="135" spans="1:14" ht="30" x14ac:dyDescent="0.2">
      <c r="A135" s="49" t="s">
        <v>104</v>
      </c>
      <c r="B135" s="176">
        <v>1.1399999999999999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63">
        <f>SUM(B135:K135)</f>
        <v>1.1399999999999999</v>
      </c>
    </row>
    <row r="136" spans="1:14" ht="30" x14ac:dyDescent="0.2">
      <c r="A136" s="49" t="s">
        <v>105</v>
      </c>
      <c r="B136" s="176">
        <v>0.4</v>
      </c>
      <c r="C136" s="176"/>
      <c r="D136" s="176"/>
      <c r="E136" s="176"/>
      <c r="F136" s="176"/>
      <c r="G136" s="176"/>
      <c r="H136" s="176"/>
      <c r="I136" s="176"/>
      <c r="J136" s="176"/>
      <c r="K136" s="176"/>
      <c r="L136" s="163">
        <f>SUM(B136:K136)</f>
        <v>0.4</v>
      </c>
    </row>
    <row r="137" spans="1:14" ht="14.25" x14ac:dyDescent="0.2">
      <c r="A137" s="96" t="s">
        <v>106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63"/>
    </row>
    <row r="138" spans="1:14" ht="30" customHeight="1" x14ac:dyDescent="0.2">
      <c r="A138" s="45" t="s">
        <v>103</v>
      </c>
      <c r="B138" s="176">
        <v>0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63">
        <f>SUM(B138:K138)</f>
        <v>0</v>
      </c>
    </row>
    <row r="139" spans="1:14" ht="30" x14ac:dyDescent="0.2">
      <c r="A139" s="45" t="s">
        <v>104</v>
      </c>
      <c r="B139" s="176">
        <v>0.41099999999999998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63">
        <f>SUM(B139:K139)</f>
        <v>0.41099999999999998</v>
      </c>
    </row>
    <row r="140" spans="1:14" ht="30" x14ac:dyDescent="0.2">
      <c r="A140" s="45" t="s">
        <v>105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63">
        <f>SUM(B140:K140)</f>
        <v>0</v>
      </c>
    </row>
    <row r="141" spans="1:14" ht="45" x14ac:dyDescent="0.2">
      <c r="A141" s="145" t="s">
        <v>107</v>
      </c>
      <c r="B141" s="169">
        <v>74</v>
      </c>
      <c r="C141" s="169">
        <v>100</v>
      </c>
      <c r="D141" s="169">
        <v>82.9</v>
      </c>
      <c r="E141" s="169">
        <v>93.4</v>
      </c>
      <c r="F141" s="169">
        <v>100</v>
      </c>
      <c r="G141" s="169">
        <v>100</v>
      </c>
      <c r="H141" s="169">
        <v>100</v>
      </c>
      <c r="I141" s="169">
        <v>97.5</v>
      </c>
      <c r="J141" s="169">
        <v>100</v>
      </c>
      <c r="K141" s="169">
        <v>100</v>
      </c>
      <c r="L141" s="136"/>
    </row>
    <row r="142" spans="1:14" ht="14.25" x14ac:dyDescent="0.2">
      <c r="A142" s="96" t="s">
        <v>108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63"/>
    </row>
    <row r="143" spans="1:14" ht="30" x14ac:dyDescent="0.2">
      <c r="A143" s="145" t="s">
        <v>109</v>
      </c>
      <c r="B143" s="169">
        <v>22.859000000000002</v>
      </c>
      <c r="C143" s="169">
        <v>3.7109999999999999</v>
      </c>
      <c r="D143" s="169">
        <v>2.6</v>
      </c>
      <c r="E143" s="169">
        <v>2.754</v>
      </c>
      <c r="F143" s="169">
        <v>2.7360000000000002</v>
      </c>
      <c r="G143" s="169">
        <v>0.433</v>
      </c>
      <c r="H143" s="169">
        <v>1.056</v>
      </c>
      <c r="I143" s="169">
        <v>2.016</v>
      </c>
      <c r="J143" s="169">
        <v>0.75</v>
      </c>
      <c r="K143" s="169">
        <v>0.30399999999999999</v>
      </c>
      <c r="L143" s="136">
        <f t="shared" ref="L143:L148" si="9">SUM(B143:K143)</f>
        <v>39.219000000000001</v>
      </c>
    </row>
    <row r="144" spans="1:14" ht="45" x14ac:dyDescent="0.2">
      <c r="A144" s="49" t="s">
        <v>110</v>
      </c>
      <c r="B144" s="169">
        <v>22.859000000000002</v>
      </c>
      <c r="C144" s="169">
        <v>3.7109999999999999</v>
      </c>
      <c r="D144" s="169">
        <v>2.6</v>
      </c>
      <c r="E144" s="169">
        <v>2.754</v>
      </c>
      <c r="F144" s="169">
        <v>2.7360000000000002</v>
      </c>
      <c r="G144" s="169">
        <v>0.433</v>
      </c>
      <c r="H144" s="169">
        <v>1.056</v>
      </c>
      <c r="I144" s="169">
        <v>2.016</v>
      </c>
      <c r="J144" s="169">
        <v>0.75</v>
      </c>
      <c r="K144" s="169">
        <v>0.30399999999999999</v>
      </c>
      <c r="L144" s="136">
        <f t="shared" si="9"/>
        <v>39.219000000000001</v>
      </c>
    </row>
    <row r="145" spans="1:14" ht="15" x14ac:dyDescent="0.2">
      <c r="A145" s="145" t="s">
        <v>111</v>
      </c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36">
        <f t="shared" si="9"/>
        <v>0</v>
      </c>
    </row>
    <row r="146" spans="1:14" ht="15" x14ac:dyDescent="0.2">
      <c r="A146" s="145" t="s">
        <v>112</v>
      </c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36">
        <f t="shared" si="9"/>
        <v>0</v>
      </c>
    </row>
    <row r="147" spans="1:14" ht="30" x14ac:dyDescent="0.2">
      <c r="A147" s="145" t="s">
        <v>113</v>
      </c>
      <c r="B147" s="169"/>
      <c r="C147" s="169"/>
      <c r="D147" s="169"/>
      <c r="E147" s="169"/>
      <c r="F147" s="169"/>
      <c r="G147" s="169"/>
      <c r="H147" s="169"/>
      <c r="I147" s="169"/>
      <c r="J147" s="169"/>
      <c r="K147" s="169" t="s">
        <v>199</v>
      </c>
      <c r="L147" s="136">
        <f t="shared" si="9"/>
        <v>0</v>
      </c>
    </row>
    <row r="148" spans="1:14" ht="27" customHeight="1" x14ac:dyDescent="0.2">
      <c r="A148" s="231" t="s">
        <v>200</v>
      </c>
      <c r="B148" s="47">
        <v>1403.4549999999999</v>
      </c>
      <c r="C148" s="47">
        <v>195.54</v>
      </c>
      <c r="D148" s="47">
        <v>152.1</v>
      </c>
      <c r="E148" s="47">
        <v>155.184</v>
      </c>
      <c r="F148" s="47">
        <v>175.2</v>
      </c>
      <c r="G148" s="47">
        <v>56.124000000000002</v>
      </c>
      <c r="H148" s="47">
        <v>58.100999999999999</v>
      </c>
      <c r="I148" s="47">
        <v>158.99600000000001</v>
      </c>
      <c r="J148" s="47">
        <v>47.8</v>
      </c>
      <c r="K148" s="47">
        <v>44.8</v>
      </c>
      <c r="L148" s="232">
        <f t="shared" si="9"/>
        <v>2447.3000000000002</v>
      </c>
      <c r="M148" s="165">
        <v>2447.3000000000002</v>
      </c>
    </row>
    <row r="149" spans="1:14" ht="33" customHeight="1" x14ac:dyDescent="0.2">
      <c r="A149" s="225" t="s">
        <v>114</v>
      </c>
      <c r="B149" s="233">
        <f t="shared" ref="B149:L149" si="10">B148/B6</f>
        <v>28.210150753768843</v>
      </c>
      <c r="C149" s="233">
        <f t="shared" si="10"/>
        <v>18.991841491841491</v>
      </c>
      <c r="D149" s="233">
        <f t="shared" si="10"/>
        <v>17.866791965229648</v>
      </c>
      <c r="E149" s="233">
        <f t="shared" si="10"/>
        <v>18.373668008524746</v>
      </c>
      <c r="F149" s="233">
        <f t="shared" si="10"/>
        <v>22.998162247309004</v>
      </c>
      <c r="G149" s="233">
        <f t="shared" si="10"/>
        <v>12.000000000000002</v>
      </c>
      <c r="H149" s="233">
        <f t="shared" si="10"/>
        <v>14.282448377581122</v>
      </c>
      <c r="I149" s="233">
        <f t="shared" si="10"/>
        <v>25.398722044728437</v>
      </c>
      <c r="J149" s="233">
        <f t="shared" si="10"/>
        <v>21.235006663705018</v>
      </c>
      <c r="K149" s="233">
        <f t="shared" si="10"/>
        <v>20.308250226654579</v>
      </c>
      <c r="L149" s="233">
        <f t="shared" si="10"/>
        <v>23.512513810827691</v>
      </c>
      <c r="M149" s="221" t="s">
        <v>201</v>
      </c>
      <c r="N149" s="234">
        <v>23.4</v>
      </c>
    </row>
    <row r="150" spans="1:14" ht="28.5" x14ac:dyDescent="0.2">
      <c r="A150" s="96" t="s">
        <v>115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63"/>
    </row>
    <row r="151" spans="1:14" ht="38.25" x14ac:dyDescent="0.2">
      <c r="A151" s="225" t="s">
        <v>116</v>
      </c>
      <c r="B151" s="233">
        <f t="shared" ref="B151:L151" si="11">B161/B6</f>
        <v>10.050251256281408</v>
      </c>
      <c r="C151" s="233">
        <f t="shared" si="11"/>
        <v>2.4281274281274281</v>
      </c>
      <c r="D151" s="233">
        <f t="shared" si="11"/>
        <v>2.3493480559144837</v>
      </c>
      <c r="E151" s="233">
        <f t="shared" si="11"/>
        <v>2.3679848448969927</v>
      </c>
      <c r="F151" s="233">
        <f t="shared" si="11"/>
        <v>2.6253609871357311</v>
      </c>
      <c r="G151" s="233">
        <f t="shared" si="11"/>
        <v>0</v>
      </c>
      <c r="H151" s="233">
        <f t="shared" si="11"/>
        <v>0</v>
      </c>
      <c r="I151" s="233">
        <f t="shared" si="11"/>
        <v>3.1948881789137382</v>
      </c>
      <c r="J151" s="233">
        <f t="shared" si="11"/>
        <v>0</v>
      </c>
      <c r="K151" s="233">
        <f t="shared" si="11"/>
        <v>0</v>
      </c>
      <c r="L151" s="233">
        <f t="shared" si="11"/>
        <v>5.8125570447230634</v>
      </c>
      <c r="M151" s="221" t="s">
        <v>195</v>
      </c>
    </row>
    <row r="152" spans="1:14" ht="38.25" x14ac:dyDescent="0.2">
      <c r="A152" s="225" t="s">
        <v>117</v>
      </c>
      <c r="B152" s="233">
        <f t="shared" ref="B152:L152" si="12">B164/B6</f>
        <v>20.402010050251256</v>
      </c>
      <c r="C152" s="233">
        <f t="shared" si="12"/>
        <v>13.111888111888113</v>
      </c>
      <c r="D152" s="233">
        <f t="shared" si="12"/>
        <v>15.858099377422766</v>
      </c>
      <c r="E152" s="233">
        <f t="shared" si="12"/>
        <v>18.707080274686241</v>
      </c>
      <c r="F152" s="233">
        <f t="shared" si="12"/>
        <v>20.346547650301915</v>
      </c>
      <c r="G152" s="233">
        <f t="shared" si="12"/>
        <v>6.4143681847338039</v>
      </c>
      <c r="H152" s="233">
        <f t="shared" si="12"/>
        <v>13.520157325467061</v>
      </c>
      <c r="I152" s="233">
        <f t="shared" si="12"/>
        <v>3.5143769968051117</v>
      </c>
      <c r="J152" s="233">
        <f t="shared" si="12"/>
        <v>13.327410039982231</v>
      </c>
      <c r="K152" s="233">
        <f t="shared" si="12"/>
        <v>13.599274705349048</v>
      </c>
      <c r="L152" s="233">
        <f t="shared" si="12"/>
        <v>16.95729451890282</v>
      </c>
      <c r="M152" s="221" t="s">
        <v>195</v>
      </c>
    </row>
    <row r="153" spans="1:14" ht="38.25" x14ac:dyDescent="0.2">
      <c r="A153" s="225" t="s">
        <v>118</v>
      </c>
      <c r="B153" s="233">
        <f t="shared" ref="B153:L153" si="13">B162/B6</f>
        <v>2.6331658291457285</v>
      </c>
      <c r="C153" s="233">
        <f t="shared" si="13"/>
        <v>0.48562548562548563</v>
      </c>
      <c r="D153" s="233">
        <f t="shared" si="13"/>
        <v>0.70480441677434513</v>
      </c>
      <c r="E153" s="233">
        <f t="shared" si="13"/>
        <v>0.59199621122424817</v>
      </c>
      <c r="F153" s="233">
        <f t="shared" si="13"/>
        <v>0.78760829614071937</v>
      </c>
      <c r="G153" s="233">
        <f t="shared" si="13"/>
        <v>0</v>
      </c>
      <c r="H153" s="233">
        <f t="shared" si="13"/>
        <v>0.49164208456243857</v>
      </c>
      <c r="I153" s="233">
        <f t="shared" si="13"/>
        <v>0.63897763578274758</v>
      </c>
      <c r="J153" s="233">
        <f t="shared" si="13"/>
        <v>0.44424700133274103</v>
      </c>
      <c r="K153" s="233">
        <f t="shared" si="13"/>
        <v>0</v>
      </c>
      <c r="L153" s="233">
        <f t="shared" si="13"/>
        <v>1.5372051688523805</v>
      </c>
      <c r="M153" s="221" t="s">
        <v>195</v>
      </c>
    </row>
    <row r="154" spans="1:14" ht="38.25" x14ac:dyDescent="0.2">
      <c r="A154" s="225" t="s">
        <v>119</v>
      </c>
      <c r="B154" s="233">
        <f t="shared" ref="B154:L154" si="14">B163/B6</f>
        <v>10.653266331658292</v>
      </c>
      <c r="C154" s="233">
        <f t="shared" si="14"/>
        <v>2.8166278166278169</v>
      </c>
      <c r="D154" s="233">
        <f t="shared" si="14"/>
        <v>1.6445436391401387</v>
      </c>
      <c r="E154" s="233">
        <f t="shared" si="14"/>
        <v>3.0783802983660906</v>
      </c>
      <c r="F154" s="233">
        <f t="shared" si="14"/>
        <v>2.8878970858493043</v>
      </c>
      <c r="G154" s="233">
        <f t="shared" si="14"/>
        <v>2.5657472738935216</v>
      </c>
      <c r="H154" s="233">
        <f t="shared" si="14"/>
        <v>2.458210422812193</v>
      </c>
      <c r="I154" s="233">
        <f t="shared" si="14"/>
        <v>2.3961661341853038</v>
      </c>
      <c r="J154" s="233">
        <f t="shared" si="14"/>
        <v>2.2212350066637052</v>
      </c>
      <c r="K154" s="233">
        <f t="shared" si="14"/>
        <v>3.626473254759746</v>
      </c>
      <c r="L154" s="233">
        <f t="shared" si="14"/>
        <v>6.4466541768746701</v>
      </c>
      <c r="M154" s="221" t="s">
        <v>195</v>
      </c>
    </row>
    <row r="155" spans="1:14" ht="45" x14ac:dyDescent="0.2">
      <c r="A155" s="49" t="s">
        <v>120</v>
      </c>
      <c r="B155" s="176">
        <v>1.3</v>
      </c>
      <c r="C155" s="176"/>
      <c r="D155" s="176">
        <v>3.4</v>
      </c>
      <c r="E155" s="176"/>
      <c r="F155" s="176"/>
      <c r="G155" s="176"/>
      <c r="H155" s="176"/>
      <c r="I155" s="176"/>
      <c r="J155" s="176"/>
      <c r="K155" s="176"/>
      <c r="L155" s="163"/>
    </row>
    <row r="156" spans="1:14" ht="30" x14ac:dyDescent="0.2">
      <c r="A156" s="49" t="s">
        <v>121</v>
      </c>
      <c r="B156" s="176">
        <v>921</v>
      </c>
      <c r="C156" s="176">
        <v>1566</v>
      </c>
      <c r="D156" s="176">
        <v>1630.5</v>
      </c>
      <c r="E156" s="176">
        <v>3313.6</v>
      </c>
      <c r="F156" s="176">
        <v>448.6</v>
      </c>
      <c r="G156" s="176">
        <v>3000</v>
      </c>
      <c r="H156" s="176">
        <v>1573.1</v>
      </c>
      <c r="I156" s="176">
        <v>6776</v>
      </c>
      <c r="J156" s="176">
        <v>6182</v>
      </c>
      <c r="K156" s="176">
        <v>2068</v>
      </c>
      <c r="L156" s="163">
        <f>SUM(B156:K156)/10</f>
        <v>2747.88</v>
      </c>
    </row>
    <row r="157" spans="1:14" ht="15" x14ac:dyDescent="0.2">
      <c r="A157" s="145" t="s">
        <v>202</v>
      </c>
      <c r="B157" s="169">
        <v>4589</v>
      </c>
      <c r="C157" s="169">
        <v>927</v>
      </c>
      <c r="D157" s="169">
        <v>791</v>
      </c>
      <c r="E157" s="169">
        <v>652</v>
      </c>
      <c r="F157" s="169">
        <v>544</v>
      </c>
      <c r="G157" s="169">
        <v>560</v>
      </c>
      <c r="H157" s="169">
        <v>305</v>
      </c>
      <c r="I157" s="169">
        <v>498</v>
      </c>
      <c r="J157" s="169">
        <v>167</v>
      </c>
      <c r="K157" s="169">
        <v>144</v>
      </c>
      <c r="L157" s="136">
        <f>SUM(B157:K157)</f>
        <v>9177</v>
      </c>
    </row>
    <row r="158" spans="1:14" ht="30.75" customHeight="1" x14ac:dyDescent="0.2">
      <c r="A158" s="225" t="s">
        <v>122</v>
      </c>
      <c r="B158" s="233">
        <f t="shared" ref="B158:L158" si="15">B159/B157*1000</f>
        <v>380.69296142950532</v>
      </c>
      <c r="C158" s="233">
        <f t="shared" si="15"/>
        <v>258.89967637540451</v>
      </c>
      <c r="D158" s="233">
        <f t="shared" si="15"/>
        <v>195.95448798988622</v>
      </c>
      <c r="E158" s="233">
        <f t="shared" si="15"/>
        <v>472.39263803680979</v>
      </c>
      <c r="F158" s="233">
        <f t="shared" si="15"/>
        <v>270.22058823529409</v>
      </c>
      <c r="G158" s="233">
        <f t="shared" si="15"/>
        <v>244.64285714285714</v>
      </c>
      <c r="H158" s="233">
        <f t="shared" si="15"/>
        <v>377.04918032786884</v>
      </c>
      <c r="I158" s="233">
        <f t="shared" si="15"/>
        <v>279.11646586345381</v>
      </c>
      <c r="J158" s="233">
        <f t="shared" si="15"/>
        <v>778.44311377245515</v>
      </c>
      <c r="K158" s="233">
        <f t="shared" si="15"/>
        <v>520.83333333333337</v>
      </c>
      <c r="L158" s="233">
        <f t="shared" si="15"/>
        <v>347.93505502887655</v>
      </c>
      <c r="M158" s="221" t="s">
        <v>195</v>
      </c>
    </row>
    <row r="159" spans="1:14" ht="30" x14ac:dyDescent="0.2">
      <c r="A159" s="145" t="s">
        <v>123</v>
      </c>
      <c r="B159" s="169">
        <v>1747</v>
      </c>
      <c r="C159" s="169">
        <v>240</v>
      </c>
      <c r="D159" s="169">
        <v>155</v>
      </c>
      <c r="E159" s="169">
        <v>308</v>
      </c>
      <c r="F159" s="169">
        <v>147</v>
      </c>
      <c r="G159" s="169">
        <v>137</v>
      </c>
      <c r="H159" s="169">
        <v>115</v>
      </c>
      <c r="I159" s="169">
        <v>139</v>
      </c>
      <c r="J159" s="169">
        <v>130</v>
      </c>
      <c r="K159" s="169">
        <v>75</v>
      </c>
      <c r="L159" s="136">
        <f t="shared" ref="L159:L164" si="16">SUM(B159:K159)</f>
        <v>3193</v>
      </c>
    </row>
    <row r="160" spans="1:14" ht="43.5" customHeight="1" x14ac:dyDescent="0.2">
      <c r="A160" s="145" t="s">
        <v>124</v>
      </c>
      <c r="B160" s="169">
        <v>1030</v>
      </c>
      <c r="C160" s="169"/>
      <c r="D160" s="169">
        <v>251</v>
      </c>
      <c r="E160" s="169"/>
      <c r="F160" s="169"/>
      <c r="G160" s="169"/>
      <c r="H160" s="169">
        <v>13</v>
      </c>
      <c r="I160" s="169"/>
      <c r="J160" s="169"/>
      <c r="K160" s="169"/>
      <c r="L160" s="136">
        <f t="shared" si="16"/>
        <v>1294</v>
      </c>
    </row>
    <row r="161" spans="1:13" ht="15" x14ac:dyDescent="0.2">
      <c r="A161" s="145" t="s">
        <v>125</v>
      </c>
      <c r="B161" s="169">
        <v>500</v>
      </c>
      <c r="C161" s="169">
        <v>25</v>
      </c>
      <c r="D161" s="169">
        <v>20</v>
      </c>
      <c r="E161" s="169">
        <v>20</v>
      </c>
      <c r="F161" s="169">
        <v>20</v>
      </c>
      <c r="G161" s="169"/>
      <c r="H161" s="169"/>
      <c r="I161" s="169">
        <v>20</v>
      </c>
      <c r="J161" s="169"/>
      <c r="K161" s="169"/>
      <c r="L161" s="136">
        <f t="shared" si="16"/>
        <v>605</v>
      </c>
    </row>
    <row r="162" spans="1:13" ht="15" x14ac:dyDescent="0.2">
      <c r="A162" s="145" t="s">
        <v>203</v>
      </c>
      <c r="B162" s="169">
        <v>131</v>
      </c>
      <c r="C162" s="169">
        <v>5</v>
      </c>
      <c r="D162" s="169">
        <v>6</v>
      </c>
      <c r="E162" s="169">
        <v>5</v>
      </c>
      <c r="F162" s="169">
        <v>6</v>
      </c>
      <c r="G162" s="169"/>
      <c r="H162" s="169">
        <v>2</v>
      </c>
      <c r="I162" s="169">
        <v>4</v>
      </c>
      <c r="J162" s="169">
        <v>1</v>
      </c>
      <c r="K162" s="169"/>
      <c r="L162" s="136">
        <f t="shared" si="16"/>
        <v>160</v>
      </c>
    </row>
    <row r="163" spans="1:13" ht="15" x14ac:dyDescent="0.2">
      <c r="A163" s="145" t="s">
        <v>204</v>
      </c>
      <c r="B163" s="169">
        <v>530</v>
      </c>
      <c r="C163" s="169">
        <v>29</v>
      </c>
      <c r="D163" s="169">
        <v>14</v>
      </c>
      <c r="E163" s="169">
        <v>26</v>
      </c>
      <c r="F163" s="169">
        <v>22</v>
      </c>
      <c r="G163" s="169">
        <v>12</v>
      </c>
      <c r="H163" s="169">
        <v>10</v>
      </c>
      <c r="I163" s="169">
        <v>15</v>
      </c>
      <c r="J163" s="169">
        <v>5</v>
      </c>
      <c r="K163" s="169">
        <v>8</v>
      </c>
      <c r="L163" s="136">
        <f t="shared" si="16"/>
        <v>671</v>
      </c>
    </row>
    <row r="164" spans="1:13" ht="30" x14ac:dyDescent="0.2">
      <c r="A164" s="145" t="s">
        <v>113</v>
      </c>
      <c r="B164" s="169">
        <v>1015</v>
      </c>
      <c r="C164" s="169">
        <v>135</v>
      </c>
      <c r="D164" s="169">
        <v>135</v>
      </c>
      <c r="E164" s="169">
        <v>158</v>
      </c>
      <c r="F164" s="169">
        <v>155</v>
      </c>
      <c r="G164" s="169">
        <v>30</v>
      </c>
      <c r="H164" s="169">
        <v>55</v>
      </c>
      <c r="I164" s="169">
        <v>22</v>
      </c>
      <c r="J164" s="169">
        <v>30</v>
      </c>
      <c r="K164" s="169">
        <v>30</v>
      </c>
      <c r="L164" s="136">
        <f t="shared" si="16"/>
        <v>1765</v>
      </c>
    </row>
    <row r="165" spans="1:13" ht="30" x14ac:dyDescent="0.2">
      <c r="A165" s="49" t="s">
        <v>126</v>
      </c>
      <c r="B165" s="176">
        <v>28</v>
      </c>
      <c r="C165" s="176">
        <v>19.600000000000001</v>
      </c>
      <c r="D165" s="176">
        <v>11.9</v>
      </c>
      <c r="E165" s="176">
        <v>19.5</v>
      </c>
      <c r="F165" s="176">
        <v>24</v>
      </c>
      <c r="G165" s="176">
        <v>24</v>
      </c>
      <c r="H165" s="176">
        <v>27</v>
      </c>
      <c r="I165" s="176">
        <v>21</v>
      </c>
      <c r="J165" s="176">
        <v>20</v>
      </c>
      <c r="K165" s="176">
        <v>9.1999999999999993</v>
      </c>
      <c r="L165" s="35">
        <f>SUM(B165:K165)/10</f>
        <v>20.419999999999998</v>
      </c>
    </row>
    <row r="166" spans="1:13" ht="42.75" x14ac:dyDescent="0.2">
      <c r="A166" s="48" t="s">
        <v>127</v>
      </c>
      <c r="B166" s="176">
        <f>B167+B168+B169</f>
        <v>501</v>
      </c>
      <c r="C166" s="176">
        <f t="shared" ref="C166:K166" si="17">C167+C168+C169</f>
        <v>84</v>
      </c>
      <c r="D166" s="176">
        <f t="shared" si="17"/>
        <v>15</v>
      </c>
      <c r="E166" s="176">
        <f t="shared" si="17"/>
        <v>36</v>
      </c>
      <c r="F166" s="176">
        <f t="shared" si="17"/>
        <v>26</v>
      </c>
      <c r="G166" s="176">
        <f t="shared" si="17"/>
        <v>22</v>
      </c>
      <c r="H166" s="176">
        <f t="shared" si="17"/>
        <v>6</v>
      </c>
      <c r="I166" s="176">
        <f t="shared" si="17"/>
        <v>36</v>
      </c>
      <c r="J166" s="176">
        <f t="shared" si="17"/>
        <v>25</v>
      </c>
      <c r="K166" s="176">
        <f t="shared" si="17"/>
        <v>10</v>
      </c>
      <c r="L166" s="177">
        <f>L167+L168+L169</f>
        <v>761</v>
      </c>
      <c r="M166" s="5">
        <v>818</v>
      </c>
    </row>
    <row r="167" spans="1:13" ht="30" x14ac:dyDescent="0.2">
      <c r="A167" s="45" t="s">
        <v>128</v>
      </c>
      <c r="B167" s="176">
        <v>33</v>
      </c>
      <c r="C167" s="176"/>
      <c r="D167" s="176">
        <v>1</v>
      </c>
      <c r="E167" s="176">
        <v>1</v>
      </c>
      <c r="F167" s="176">
        <v>1</v>
      </c>
      <c r="G167" s="176"/>
      <c r="H167" s="176">
        <v>1</v>
      </c>
      <c r="I167" s="176"/>
      <c r="J167" s="176"/>
      <c r="K167" s="176"/>
      <c r="L167" s="163">
        <f>SUM(B167:K167)</f>
        <v>37</v>
      </c>
    </row>
    <row r="168" spans="1:13" ht="30" x14ac:dyDescent="0.2">
      <c r="A168" s="45" t="s">
        <v>129</v>
      </c>
      <c r="B168" s="176">
        <v>73</v>
      </c>
      <c r="C168" s="176">
        <v>12</v>
      </c>
      <c r="D168" s="176">
        <v>7</v>
      </c>
      <c r="E168" s="176">
        <v>12</v>
      </c>
      <c r="F168" s="176">
        <v>11</v>
      </c>
      <c r="G168" s="176">
        <v>8</v>
      </c>
      <c r="H168" s="176">
        <v>3</v>
      </c>
      <c r="I168" s="176">
        <v>11</v>
      </c>
      <c r="J168" s="176">
        <v>5</v>
      </c>
      <c r="K168" s="176">
        <v>4</v>
      </c>
      <c r="L168" s="163">
        <f>SUM(B168:K168)</f>
        <v>146</v>
      </c>
      <c r="M168" s="5">
        <v>166</v>
      </c>
    </row>
    <row r="169" spans="1:13" ht="30" x14ac:dyDescent="0.2">
      <c r="A169" s="45" t="s">
        <v>130</v>
      </c>
      <c r="B169" s="176">
        <v>395</v>
      </c>
      <c r="C169" s="176">
        <v>72</v>
      </c>
      <c r="D169" s="176">
        <v>7</v>
      </c>
      <c r="E169" s="176">
        <v>23</v>
      </c>
      <c r="F169" s="176">
        <v>14</v>
      </c>
      <c r="G169" s="176">
        <v>14</v>
      </c>
      <c r="H169" s="176">
        <v>2</v>
      </c>
      <c r="I169" s="176">
        <v>25</v>
      </c>
      <c r="J169" s="176">
        <v>20</v>
      </c>
      <c r="K169" s="176">
        <v>6</v>
      </c>
      <c r="L169" s="163">
        <f>SUM(B169:K169)</f>
        <v>578</v>
      </c>
    </row>
    <row r="170" spans="1:13" ht="30" x14ac:dyDescent="0.2">
      <c r="A170" s="45" t="s">
        <v>131</v>
      </c>
      <c r="B170" s="169">
        <v>3016</v>
      </c>
      <c r="C170" s="169">
        <v>271</v>
      </c>
      <c r="D170" s="169">
        <v>62</v>
      </c>
      <c r="E170" s="169">
        <v>217</v>
      </c>
      <c r="F170" s="169">
        <v>168</v>
      </c>
      <c r="G170" s="169">
        <v>92</v>
      </c>
      <c r="H170" s="169">
        <v>55</v>
      </c>
      <c r="I170" s="169">
        <v>125</v>
      </c>
      <c r="J170" s="169">
        <v>113</v>
      </c>
      <c r="K170" s="169">
        <v>54</v>
      </c>
      <c r="L170" s="136">
        <f>SUM(B170:K170)</f>
        <v>4173</v>
      </c>
      <c r="M170" s="5">
        <v>4173</v>
      </c>
    </row>
    <row r="171" spans="1:13" ht="14.25" x14ac:dyDescent="0.2">
      <c r="A171" s="179" t="s">
        <v>132</v>
      </c>
      <c r="B171" s="176"/>
      <c r="C171" s="176"/>
      <c r="D171" s="176"/>
      <c r="E171" s="176"/>
      <c r="F171" s="176"/>
      <c r="G171" s="176"/>
      <c r="H171" s="176"/>
      <c r="I171" s="176"/>
      <c r="J171" s="176"/>
      <c r="K171" s="180"/>
      <c r="L171" s="163"/>
    </row>
    <row r="172" spans="1:13" ht="45" x14ac:dyDescent="0.2">
      <c r="A172" s="181" t="s">
        <v>133</v>
      </c>
      <c r="B172" s="176">
        <v>68.099999999999994</v>
      </c>
      <c r="C172" s="176">
        <v>30.5</v>
      </c>
      <c r="D172" s="176">
        <v>7</v>
      </c>
      <c r="E172" s="176">
        <v>26.7</v>
      </c>
      <c r="F172" s="176">
        <v>8.1</v>
      </c>
      <c r="G172" s="176">
        <v>19.100000000000001</v>
      </c>
      <c r="H172" s="176">
        <v>13</v>
      </c>
      <c r="I172" s="176">
        <v>20.8</v>
      </c>
      <c r="J172" s="176">
        <v>56</v>
      </c>
      <c r="K172" s="176">
        <v>40.4</v>
      </c>
      <c r="L172" s="163">
        <f>SUM(B172:K172)/10</f>
        <v>28.97</v>
      </c>
    </row>
    <row r="173" spans="1:13" ht="75" x14ac:dyDescent="0.2">
      <c r="A173" s="182" t="s">
        <v>134</v>
      </c>
      <c r="B173" s="176">
        <v>8.6999999999999993</v>
      </c>
      <c r="C173" s="176">
        <v>33.1</v>
      </c>
      <c r="D173" s="176">
        <v>13</v>
      </c>
      <c r="E173" s="176">
        <v>2.2999999999999998</v>
      </c>
      <c r="F173" s="176">
        <v>4.5</v>
      </c>
      <c r="G173" s="176">
        <v>8.5299999999999994</v>
      </c>
      <c r="H173" s="176">
        <v>9.1999999999999993</v>
      </c>
      <c r="I173" s="176">
        <v>5</v>
      </c>
      <c r="J173" s="176">
        <v>28</v>
      </c>
      <c r="K173" s="176">
        <v>0.02</v>
      </c>
      <c r="L173" s="163">
        <f>SUM(B173:K173)/10</f>
        <v>11.234999999999999</v>
      </c>
    </row>
    <row r="174" spans="1:13" ht="75" x14ac:dyDescent="0.2">
      <c r="A174" s="181" t="s">
        <v>135</v>
      </c>
      <c r="B174" s="204"/>
      <c r="C174" s="176">
        <v>0</v>
      </c>
      <c r="D174" s="176">
        <v>0</v>
      </c>
      <c r="E174" s="176">
        <v>0</v>
      </c>
      <c r="F174" s="176">
        <v>714</v>
      </c>
      <c r="G174" s="176">
        <v>769.2</v>
      </c>
      <c r="H174" s="176">
        <v>0</v>
      </c>
      <c r="I174" s="176">
        <v>32</v>
      </c>
      <c r="J174" s="176"/>
      <c r="K174" s="176"/>
      <c r="L174" s="163">
        <f>SUM(B174:K174)/10</f>
        <v>151.52000000000001</v>
      </c>
    </row>
    <row r="175" spans="1:13" ht="28.5" x14ac:dyDescent="0.2">
      <c r="A175" s="48" t="s">
        <v>136</v>
      </c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63"/>
    </row>
    <row r="176" spans="1:13" ht="15" x14ac:dyDescent="0.2">
      <c r="A176" s="49" t="s">
        <v>137</v>
      </c>
      <c r="B176" s="176">
        <v>75</v>
      </c>
      <c r="C176" s="176">
        <v>6</v>
      </c>
      <c r="D176" s="176">
        <v>6</v>
      </c>
      <c r="E176" s="176">
        <v>2</v>
      </c>
      <c r="F176" s="176">
        <v>8.4</v>
      </c>
      <c r="G176" s="176">
        <v>23</v>
      </c>
      <c r="H176" s="176">
        <v>4</v>
      </c>
      <c r="I176" s="176">
        <v>7</v>
      </c>
      <c r="J176" s="176">
        <v>1.5</v>
      </c>
      <c r="K176" s="176">
        <v>0.7</v>
      </c>
      <c r="L176" s="163">
        <f>SUM(B176:K176)</f>
        <v>133.6</v>
      </c>
    </row>
    <row r="177" spans="1:13" ht="15" x14ac:dyDescent="0.2">
      <c r="A177" s="49" t="s">
        <v>138</v>
      </c>
      <c r="B177" s="176">
        <v>64.900000000000006</v>
      </c>
      <c r="C177" s="176">
        <v>42.5</v>
      </c>
      <c r="D177" s="176">
        <v>41</v>
      </c>
      <c r="E177" s="176">
        <v>63</v>
      </c>
      <c r="F177" s="176">
        <v>136</v>
      </c>
      <c r="G177" s="176">
        <v>29</v>
      </c>
      <c r="H177" s="176">
        <v>25.5</v>
      </c>
      <c r="I177" s="176">
        <v>40</v>
      </c>
      <c r="J177" s="176">
        <v>50</v>
      </c>
      <c r="K177" s="176">
        <v>25</v>
      </c>
      <c r="L177" s="163">
        <f>SUM(B177:K177)</f>
        <v>516.9</v>
      </c>
    </row>
    <row r="178" spans="1:13" ht="15" x14ac:dyDescent="0.2">
      <c r="A178" s="49" t="s">
        <v>139</v>
      </c>
      <c r="B178" s="176">
        <v>40.299999999999997</v>
      </c>
      <c r="C178" s="176">
        <v>3.5</v>
      </c>
      <c r="D178" s="176">
        <v>4</v>
      </c>
      <c r="E178" s="176"/>
      <c r="F178" s="176">
        <v>4.5</v>
      </c>
      <c r="G178" s="176">
        <v>2.5</v>
      </c>
      <c r="H178" s="176"/>
      <c r="I178" s="176"/>
      <c r="J178" s="176"/>
      <c r="K178" s="176"/>
      <c r="L178" s="163">
        <f>SUM(B178:K178)</f>
        <v>54.8</v>
      </c>
    </row>
    <row r="179" spans="1:13" ht="30" x14ac:dyDescent="0.2">
      <c r="A179" s="49" t="s">
        <v>140</v>
      </c>
      <c r="B179" s="176">
        <v>222.5</v>
      </c>
      <c r="C179" s="176">
        <v>151.69999999999999</v>
      </c>
      <c r="D179" s="176">
        <v>56.97</v>
      </c>
      <c r="E179" s="176">
        <v>110.36</v>
      </c>
      <c r="F179" s="205">
        <v>64.775000000000006</v>
      </c>
      <c r="G179" s="176">
        <v>28.52</v>
      </c>
      <c r="H179" s="176">
        <v>44.3</v>
      </c>
      <c r="I179" s="176">
        <v>49.27</v>
      </c>
      <c r="J179" s="176">
        <v>40.479999999999997</v>
      </c>
      <c r="K179" s="176">
        <v>40.1</v>
      </c>
      <c r="L179" s="163">
        <f>SUM(B179:K179)</f>
        <v>808.97499999999991</v>
      </c>
    </row>
    <row r="180" spans="1:13" ht="15" x14ac:dyDescent="0.2">
      <c r="A180" s="45" t="s">
        <v>141</v>
      </c>
      <c r="B180" s="176">
        <v>222.5</v>
      </c>
      <c r="C180" s="176">
        <v>131.1</v>
      </c>
      <c r="D180" s="176">
        <v>56.97</v>
      </c>
      <c r="E180" s="176">
        <v>105.61</v>
      </c>
      <c r="F180" s="205">
        <v>64.775000000000006</v>
      </c>
      <c r="G180" s="176">
        <v>28.52</v>
      </c>
      <c r="H180" s="176">
        <v>23</v>
      </c>
      <c r="I180" s="176">
        <v>47.19</v>
      </c>
      <c r="J180" s="176">
        <v>40.479999999999997</v>
      </c>
      <c r="K180" s="176">
        <v>40.1</v>
      </c>
      <c r="L180" s="163">
        <f>SUM(B180:K180)</f>
        <v>760.245</v>
      </c>
    </row>
    <row r="181" spans="1:13" ht="45" x14ac:dyDescent="0.2">
      <c r="A181" s="40" t="s">
        <v>142</v>
      </c>
      <c r="B181" s="176">
        <v>99.8</v>
      </c>
      <c r="C181" s="176">
        <v>88</v>
      </c>
      <c r="D181" s="176">
        <v>84</v>
      </c>
      <c r="E181" s="176">
        <v>48.3</v>
      </c>
      <c r="F181" s="176">
        <v>92</v>
      </c>
      <c r="G181" s="176">
        <v>70</v>
      </c>
      <c r="H181" s="176">
        <v>97</v>
      </c>
      <c r="I181" s="176">
        <v>98.5</v>
      </c>
      <c r="J181" s="176">
        <v>72</v>
      </c>
      <c r="K181" s="176">
        <v>43</v>
      </c>
      <c r="L181" s="163">
        <f>SUM(B181:K181)/10</f>
        <v>79.260000000000005</v>
      </c>
    </row>
    <row r="182" spans="1:13" s="5" customFormat="1" ht="38.25" x14ac:dyDescent="0.2">
      <c r="A182" s="235" t="s">
        <v>143</v>
      </c>
      <c r="B182" s="233">
        <f t="shared" ref="B182:K182" si="18">B218</f>
        <v>868.41407035175871</v>
      </c>
      <c r="C182" s="233">
        <f t="shared" si="18"/>
        <v>516.78127428127425</v>
      </c>
      <c r="D182" s="233">
        <f t="shared" si="18"/>
        <v>448.94866674497831</v>
      </c>
      <c r="E182" s="233">
        <f t="shared" si="18"/>
        <v>135.24745441629173</v>
      </c>
      <c r="F182" s="233">
        <f t="shared" si="18"/>
        <v>405.40824363349958</v>
      </c>
      <c r="G182" s="233">
        <f t="shared" si="18"/>
        <v>180.9493264913406</v>
      </c>
      <c r="H182" s="233">
        <f t="shared" si="18"/>
        <v>196.73058013765979</v>
      </c>
      <c r="I182" s="233">
        <f t="shared" si="18"/>
        <v>230.07188498402556</v>
      </c>
      <c r="J182" s="233">
        <f t="shared" si="18"/>
        <v>153.79831186139495</v>
      </c>
      <c r="K182" s="233">
        <f t="shared" si="18"/>
        <v>178.22756119673619</v>
      </c>
      <c r="L182" s="224">
        <f>L218</f>
        <v>580.32569534515062</v>
      </c>
      <c r="M182" s="221" t="s">
        <v>195</v>
      </c>
    </row>
    <row r="183" spans="1:13" ht="38.25" x14ac:dyDescent="0.2">
      <c r="A183" s="235" t="s">
        <v>144</v>
      </c>
      <c r="B183" s="233">
        <f t="shared" ref="B183:L183" si="19">B223</f>
        <v>52.281407035175882</v>
      </c>
      <c r="C183" s="233">
        <f t="shared" si="19"/>
        <v>11.655011655011656</v>
      </c>
      <c r="D183" s="233">
        <f t="shared" si="19"/>
        <v>42.852108539880184</v>
      </c>
      <c r="E183" s="233">
        <f t="shared" si="19"/>
        <v>4.3946423881642306E-2</v>
      </c>
      <c r="F183" s="233">
        <f t="shared" si="19"/>
        <v>25.991073772643738</v>
      </c>
      <c r="G183" s="233">
        <f t="shared" si="19"/>
        <v>12.828736369467608</v>
      </c>
      <c r="H183" s="233">
        <f t="shared" si="19"/>
        <v>23.352999016715835</v>
      </c>
      <c r="I183" s="233">
        <f t="shared" si="19"/>
        <v>15.974440894568691</v>
      </c>
      <c r="J183" s="233">
        <f t="shared" si="19"/>
        <v>44.424700133274101</v>
      </c>
      <c r="K183" s="233">
        <f t="shared" si="19"/>
        <v>0</v>
      </c>
      <c r="L183" s="224">
        <f t="shared" si="19"/>
        <v>35.442186674352698</v>
      </c>
      <c r="M183" s="221" t="s">
        <v>195</v>
      </c>
    </row>
    <row r="184" spans="1:13" ht="14.25" x14ac:dyDescent="0.2">
      <c r="A184" s="179" t="s">
        <v>145</v>
      </c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63"/>
    </row>
    <row r="185" spans="1:13" ht="45" x14ac:dyDescent="0.2">
      <c r="A185" s="182" t="s">
        <v>146</v>
      </c>
      <c r="B185" s="176">
        <v>31</v>
      </c>
      <c r="C185" s="176">
        <v>4.7</v>
      </c>
      <c r="D185" s="176">
        <v>9</v>
      </c>
      <c r="E185" s="176">
        <v>2.5</v>
      </c>
      <c r="F185" s="176">
        <v>26.35</v>
      </c>
      <c r="G185" s="176">
        <v>1.4690000000000001</v>
      </c>
      <c r="H185" s="176">
        <v>5</v>
      </c>
      <c r="I185" s="180">
        <v>4.2</v>
      </c>
      <c r="J185" s="176">
        <v>4.2</v>
      </c>
      <c r="K185" s="180">
        <v>1.2</v>
      </c>
      <c r="L185" s="163">
        <f t="shared" ref="L185:L195" si="20">SUM(B185:K185)</f>
        <v>89.619000000000014</v>
      </c>
    </row>
    <row r="186" spans="1:13" ht="15" x14ac:dyDescent="0.2">
      <c r="A186" s="182" t="s">
        <v>147</v>
      </c>
      <c r="B186" s="176">
        <v>3.9630000000000001</v>
      </c>
      <c r="C186" s="176">
        <v>0.5</v>
      </c>
      <c r="D186" s="176">
        <v>0.9</v>
      </c>
      <c r="E186" s="176"/>
      <c r="F186" s="176"/>
      <c r="G186" s="176">
        <v>0</v>
      </c>
      <c r="H186" s="176">
        <v>2.5</v>
      </c>
      <c r="I186" s="180"/>
      <c r="J186" s="176"/>
      <c r="K186" s="180"/>
      <c r="L186" s="163">
        <f t="shared" si="20"/>
        <v>7.8630000000000004</v>
      </c>
    </row>
    <row r="187" spans="1:13" ht="15" x14ac:dyDescent="0.2">
      <c r="A187" s="182" t="s">
        <v>148</v>
      </c>
      <c r="B187" s="176">
        <v>200</v>
      </c>
      <c r="C187" s="176">
        <v>300</v>
      </c>
      <c r="D187" s="176">
        <v>32</v>
      </c>
      <c r="E187" s="176">
        <v>200</v>
      </c>
      <c r="F187" s="176">
        <v>55</v>
      </c>
      <c r="G187" s="176">
        <v>50</v>
      </c>
      <c r="H187" s="176"/>
      <c r="I187" s="180">
        <v>410</v>
      </c>
      <c r="J187" s="176">
        <v>52</v>
      </c>
      <c r="K187" s="180">
        <v>60</v>
      </c>
      <c r="L187" s="163">
        <f t="shared" si="20"/>
        <v>1359</v>
      </c>
    </row>
    <row r="188" spans="1:13" ht="30" x14ac:dyDescent="0.2">
      <c r="A188" s="182" t="s">
        <v>149</v>
      </c>
      <c r="B188" s="176">
        <v>70</v>
      </c>
      <c r="C188" s="176">
        <v>29</v>
      </c>
      <c r="D188" s="176">
        <v>29</v>
      </c>
      <c r="E188" s="176">
        <v>0</v>
      </c>
      <c r="F188" s="176">
        <v>12</v>
      </c>
      <c r="G188" s="176">
        <v>0</v>
      </c>
      <c r="H188" s="176">
        <v>0</v>
      </c>
      <c r="I188" s="180">
        <v>25</v>
      </c>
      <c r="J188" s="176"/>
      <c r="K188" s="180">
        <v>6</v>
      </c>
      <c r="L188" s="163">
        <f t="shared" si="20"/>
        <v>171</v>
      </c>
    </row>
    <row r="189" spans="1:13" ht="30" x14ac:dyDescent="0.2">
      <c r="A189" s="184" t="s">
        <v>150</v>
      </c>
      <c r="B189" s="176">
        <v>264</v>
      </c>
      <c r="C189" s="176"/>
      <c r="D189" s="176"/>
      <c r="E189" s="176">
        <v>0</v>
      </c>
      <c r="F189" s="176"/>
      <c r="G189" s="176">
        <v>20</v>
      </c>
      <c r="H189" s="176"/>
      <c r="I189" s="176"/>
      <c r="J189" s="176"/>
      <c r="K189" s="176"/>
      <c r="L189" s="163">
        <f t="shared" si="20"/>
        <v>284</v>
      </c>
    </row>
    <row r="190" spans="1:13" ht="30" x14ac:dyDescent="0.2">
      <c r="A190" s="184" t="s">
        <v>151</v>
      </c>
      <c r="B190" s="176"/>
      <c r="C190" s="176"/>
      <c r="D190" s="176"/>
      <c r="E190" s="176">
        <v>0</v>
      </c>
      <c r="F190" s="176">
        <v>1.68</v>
      </c>
      <c r="G190" s="176">
        <v>0.4</v>
      </c>
      <c r="H190" s="176">
        <v>2</v>
      </c>
      <c r="I190" s="176">
        <v>0.4</v>
      </c>
      <c r="J190" s="176"/>
      <c r="K190" s="176">
        <v>1.2</v>
      </c>
      <c r="L190" s="163">
        <f t="shared" si="20"/>
        <v>5.6800000000000006</v>
      </c>
    </row>
    <row r="191" spans="1:13" ht="30" x14ac:dyDescent="0.2">
      <c r="A191" s="184" t="s">
        <v>152</v>
      </c>
      <c r="B191" s="176"/>
      <c r="C191" s="176"/>
      <c r="D191" s="176"/>
      <c r="E191" s="176">
        <v>1</v>
      </c>
      <c r="F191" s="176"/>
      <c r="G191" s="176"/>
      <c r="H191" s="176"/>
      <c r="I191" s="176"/>
      <c r="J191" s="176"/>
      <c r="K191" s="176">
        <v>2</v>
      </c>
      <c r="L191" s="163">
        <f t="shared" si="20"/>
        <v>3</v>
      </c>
    </row>
    <row r="192" spans="1:13" ht="30" x14ac:dyDescent="0.2">
      <c r="A192" s="184" t="s">
        <v>153</v>
      </c>
      <c r="B192" s="176"/>
      <c r="C192" s="176"/>
      <c r="D192" s="176"/>
      <c r="E192" s="176"/>
      <c r="F192" s="176"/>
      <c r="G192" s="176"/>
      <c r="H192" s="176"/>
      <c r="I192" s="176"/>
      <c r="J192" s="176"/>
      <c r="K192" s="176">
        <v>0.9</v>
      </c>
      <c r="L192" s="163">
        <f t="shared" si="20"/>
        <v>0.9</v>
      </c>
    </row>
    <row r="193" spans="1:14" ht="30" x14ac:dyDescent="0.2">
      <c r="A193" s="184" t="s">
        <v>154</v>
      </c>
      <c r="B193" s="176"/>
      <c r="C193" s="176"/>
      <c r="D193" s="176"/>
      <c r="E193" s="176">
        <v>2.5</v>
      </c>
      <c r="F193" s="176"/>
      <c r="G193" s="176"/>
      <c r="H193" s="176"/>
      <c r="I193" s="176"/>
      <c r="J193" s="176"/>
      <c r="K193" s="176">
        <v>1.5</v>
      </c>
      <c r="L193" s="163">
        <f t="shared" si="20"/>
        <v>4</v>
      </c>
    </row>
    <row r="194" spans="1:14" ht="15" x14ac:dyDescent="0.2">
      <c r="A194" s="184" t="s">
        <v>183</v>
      </c>
      <c r="B194" s="176"/>
      <c r="C194" s="176"/>
      <c r="D194" s="176"/>
      <c r="E194" s="176"/>
      <c r="F194" s="176"/>
      <c r="G194" s="176"/>
      <c r="H194" s="176"/>
      <c r="I194" s="176">
        <v>0</v>
      </c>
      <c r="J194" s="176"/>
      <c r="K194" s="176"/>
      <c r="L194" s="163">
        <f t="shared" si="20"/>
        <v>0</v>
      </c>
    </row>
    <row r="195" spans="1:14" ht="15" x14ac:dyDescent="0.2">
      <c r="A195" s="184" t="s">
        <v>184</v>
      </c>
      <c r="B195" s="176"/>
      <c r="C195" s="176"/>
      <c r="D195" s="176"/>
      <c r="E195" s="176"/>
      <c r="F195" s="176"/>
      <c r="G195" s="176"/>
      <c r="H195" s="176"/>
      <c r="I195" s="176">
        <v>1</v>
      </c>
      <c r="J195" s="176"/>
      <c r="K195" s="176"/>
      <c r="L195" s="163">
        <f t="shared" si="20"/>
        <v>1</v>
      </c>
    </row>
    <row r="196" spans="1:14" ht="14.25" x14ac:dyDescent="0.2">
      <c r="A196" s="185" t="s">
        <v>155</v>
      </c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63"/>
    </row>
    <row r="197" spans="1:14" ht="45" x14ac:dyDescent="0.2">
      <c r="A197" s="49" t="s">
        <v>156</v>
      </c>
      <c r="B197" s="176">
        <v>1.2</v>
      </c>
      <c r="C197" s="176">
        <v>0.6</v>
      </c>
      <c r="D197" s="176">
        <v>0.7</v>
      </c>
      <c r="E197" s="176">
        <v>0.6</v>
      </c>
      <c r="F197" s="176">
        <v>0.6</v>
      </c>
      <c r="G197" s="176">
        <v>0.7</v>
      </c>
      <c r="H197" s="176">
        <v>0.7</v>
      </c>
      <c r="I197" s="176">
        <v>0.7</v>
      </c>
      <c r="J197" s="176">
        <v>0.6</v>
      </c>
      <c r="K197" s="176">
        <v>0.6</v>
      </c>
      <c r="L197" s="163">
        <f>SUM(B197:K197)/10</f>
        <v>0.7</v>
      </c>
    </row>
    <row r="199" spans="1:14" ht="18.75" x14ac:dyDescent="0.3">
      <c r="A199" s="304" t="s">
        <v>157</v>
      </c>
      <c r="B199" s="304"/>
      <c r="C199" s="304"/>
      <c r="D199" s="304"/>
      <c r="E199" s="304"/>
      <c r="F199" s="304"/>
      <c r="G199" s="236"/>
      <c r="H199" s="169"/>
      <c r="I199" s="186"/>
      <c r="J199" s="186"/>
      <c r="K199" s="186"/>
      <c r="L199" s="152"/>
    </row>
    <row r="200" spans="1:14" x14ac:dyDescent="0.2">
      <c r="A200" s="165"/>
      <c r="B200" s="165"/>
      <c r="C200" s="165"/>
      <c r="D200" s="165"/>
      <c r="E200" s="165"/>
      <c r="F200" s="165"/>
      <c r="G200" s="186"/>
      <c r="H200" s="186"/>
      <c r="I200" s="186"/>
      <c r="J200" s="186"/>
      <c r="K200" s="186"/>
      <c r="L200" s="152"/>
    </row>
    <row r="201" spans="1:14" ht="18.75" x14ac:dyDescent="0.3">
      <c r="A201" s="188" t="s">
        <v>205</v>
      </c>
      <c r="B201" s="189"/>
      <c r="C201" s="189"/>
      <c r="D201" s="189"/>
      <c r="E201" s="189"/>
      <c r="F201" s="237" t="s">
        <v>206</v>
      </c>
      <c r="G201" s="237"/>
      <c r="H201" s="237"/>
      <c r="I201" s="237"/>
      <c r="J201" s="237"/>
      <c r="K201" s="238"/>
      <c r="L201" s="152"/>
    </row>
    <row r="202" spans="1:14" ht="25.5" x14ac:dyDescent="0.3">
      <c r="A202" s="239" t="s">
        <v>207</v>
      </c>
      <c r="B202" s="240"/>
      <c r="C202" s="240"/>
      <c r="D202" s="240"/>
      <c r="E202" s="240"/>
      <c r="F202" s="240"/>
      <c r="G202" s="240"/>
      <c r="H202" s="221" t="s">
        <v>195</v>
      </c>
      <c r="I202" s="186"/>
      <c r="J202" s="186"/>
      <c r="K202" s="186"/>
      <c r="L202" s="152"/>
    </row>
    <row r="203" spans="1:14" x14ac:dyDescent="0.2"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52"/>
    </row>
    <row r="204" spans="1:14" ht="15.75" x14ac:dyDescent="0.25">
      <c r="A204" s="191" t="s">
        <v>208</v>
      </c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52"/>
    </row>
    <row r="205" spans="1:14" x14ac:dyDescent="0.2"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52"/>
    </row>
    <row r="206" spans="1:14" s="2" customFormat="1" ht="31.5" x14ac:dyDescent="0.25">
      <c r="A206" s="206" t="s">
        <v>58</v>
      </c>
      <c r="B206" s="241" t="e">
        <f t="shared" ref="B206:L206" si="21">B213/B6/12/1000</f>
        <v>#REF!</v>
      </c>
      <c r="C206" s="241" t="e">
        <f t="shared" si="21"/>
        <v>#REF!</v>
      </c>
      <c r="D206" s="241" t="e">
        <f t="shared" si="21"/>
        <v>#REF!</v>
      </c>
      <c r="E206" s="241" t="e">
        <f t="shared" si="21"/>
        <v>#REF!</v>
      </c>
      <c r="F206" s="241" t="e">
        <f t="shared" si="21"/>
        <v>#REF!</v>
      </c>
      <c r="G206" s="241" t="e">
        <f t="shared" si="21"/>
        <v>#REF!</v>
      </c>
      <c r="H206" s="241" t="e">
        <f t="shared" si="21"/>
        <v>#REF!</v>
      </c>
      <c r="I206" s="241" t="e">
        <f t="shared" si="21"/>
        <v>#REF!</v>
      </c>
      <c r="J206" s="241" t="e">
        <f t="shared" si="21"/>
        <v>#REF!</v>
      </c>
      <c r="K206" s="241" t="e">
        <f t="shared" si="21"/>
        <v>#REF!</v>
      </c>
      <c r="L206" s="242" t="e">
        <f t="shared" si="21"/>
        <v>#REF!</v>
      </c>
      <c r="M206" s="173">
        <v>8.0079999999999991</v>
      </c>
      <c r="N206" s="243" t="s">
        <v>18</v>
      </c>
    </row>
    <row r="207" spans="1:14" ht="15.75" x14ac:dyDescent="0.25">
      <c r="A207" s="210" t="s">
        <v>185</v>
      </c>
      <c r="B207" s="244">
        <v>7051</v>
      </c>
      <c r="C207" s="244">
        <v>1623</v>
      </c>
      <c r="D207" s="244">
        <v>1230</v>
      </c>
      <c r="E207" s="244">
        <v>1192</v>
      </c>
      <c r="F207" s="244">
        <v>1214</v>
      </c>
      <c r="G207" s="244">
        <v>661</v>
      </c>
      <c r="H207" s="244">
        <v>524</v>
      </c>
      <c r="I207" s="244">
        <v>861</v>
      </c>
      <c r="J207" s="244">
        <v>85</v>
      </c>
      <c r="K207" s="244">
        <v>172</v>
      </c>
      <c r="L207" s="245">
        <f t="shared" ref="L207:L212" si="22">SUM(B207:K207)</f>
        <v>14613</v>
      </c>
    </row>
    <row r="208" spans="1:14" ht="15.75" x14ac:dyDescent="0.25">
      <c r="A208" s="210" t="s">
        <v>186</v>
      </c>
      <c r="B208" s="246">
        <v>1364956</v>
      </c>
      <c r="C208" s="246">
        <v>274980.5</v>
      </c>
      <c r="D208" s="246">
        <v>391027.1</v>
      </c>
      <c r="E208" s="246">
        <v>230008.1</v>
      </c>
      <c r="F208" s="246">
        <v>265483.8</v>
      </c>
      <c r="G208" s="246">
        <v>125968.1</v>
      </c>
      <c r="H208" s="246">
        <v>183180.2</v>
      </c>
      <c r="I208" s="246">
        <v>154766</v>
      </c>
      <c r="J208" s="246">
        <v>73345.3</v>
      </c>
      <c r="K208" s="246">
        <v>209137.8</v>
      </c>
      <c r="L208" s="247">
        <f t="shared" si="22"/>
        <v>3272852.9</v>
      </c>
    </row>
    <row r="209" spans="1:14" ht="31.5" x14ac:dyDescent="0.25">
      <c r="A209" s="210" t="s">
        <v>187</v>
      </c>
      <c r="B209" s="244">
        <v>154415.70000000001</v>
      </c>
      <c r="C209" s="244">
        <v>24095.3</v>
      </c>
      <c r="D209" s="244">
        <v>28198.400000000001</v>
      </c>
      <c r="E209" s="244">
        <v>20144.099999999999</v>
      </c>
      <c r="F209" s="244">
        <v>25179</v>
      </c>
      <c r="G209" s="244">
        <v>11629.9</v>
      </c>
      <c r="H209" s="244">
        <v>10119.1</v>
      </c>
      <c r="I209" s="244">
        <v>15779.6</v>
      </c>
      <c r="J209" s="244">
        <v>5939.8</v>
      </c>
      <c r="K209" s="244">
        <v>2494.6</v>
      </c>
      <c r="L209" s="245">
        <f t="shared" si="22"/>
        <v>297995.49999999994</v>
      </c>
    </row>
    <row r="210" spans="1:14" ht="30" customHeight="1" x14ac:dyDescent="0.25">
      <c r="A210" s="248" t="s">
        <v>188</v>
      </c>
      <c r="B210" s="249">
        <f>B18</f>
        <v>2130559.4</v>
      </c>
      <c r="C210" s="249">
        <f t="shared" ref="C210:K210" si="23">C18</f>
        <v>103760.5325443787</v>
      </c>
      <c r="D210" s="249">
        <f t="shared" si="23"/>
        <v>145546.74556213018</v>
      </c>
      <c r="E210" s="249">
        <f t="shared" si="23"/>
        <v>118727.81065088756</v>
      </c>
      <c r="F210" s="249">
        <f t="shared" si="23"/>
        <v>138659.76331360947</v>
      </c>
      <c r="G210" s="249">
        <f t="shared" si="23"/>
        <v>127722.65680473372</v>
      </c>
      <c r="H210" s="249">
        <f t="shared" si="23"/>
        <v>121934.76035502959</v>
      </c>
      <c r="I210" s="249">
        <f t="shared" si="23"/>
        <v>140442.01183431956</v>
      </c>
      <c r="J210" s="249">
        <f t="shared" si="23"/>
        <v>92372.781065088755</v>
      </c>
      <c r="K210" s="249">
        <f t="shared" si="23"/>
        <v>19573.520710059172</v>
      </c>
      <c r="L210" s="250">
        <f t="shared" si="22"/>
        <v>3139299.9828402367</v>
      </c>
      <c r="M210" s="221" t="s">
        <v>195</v>
      </c>
    </row>
    <row r="211" spans="1:14" ht="38.25" x14ac:dyDescent="0.25">
      <c r="A211" s="235" t="s">
        <v>189</v>
      </c>
      <c r="B211" s="249" t="e">
        <f>B56</f>
        <v>#REF!</v>
      </c>
      <c r="C211" s="249" t="e">
        <f t="shared" ref="C211:K211" si="24">C56</f>
        <v>#REF!</v>
      </c>
      <c r="D211" s="249" t="e">
        <f t="shared" si="24"/>
        <v>#REF!</v>
      </c>
      <c r="E211" s="249" t="e">
        <f t="shared" si="24"/>
        <v>#REF!</v>
      </c>
      <c r="F211" s="249" t="e">
        <f t="shared" si="24"/>
        <v>#REF!</v>
      </c>
      <c r="G211" s="249" t="e">
        <f t="shared" si="24"/>
        <v>#REF!</v>
      </c>
      <c r="H211" s="249" t="e">
        <f t="shared" si="24"/>
        <v>#REF!</v>
      </c>
      <c r="I211" s="249" t="e">
        <f t="shared" si="24"/>
        <v>#REF!</v>
      </c>
      <c r="J211" s="249" t="e">
        <f t="shared" si="24"/>
        <v>#REF!</v>
      </c>
      <c r="K211" s="249" t="e">
        <f t="shared" si="24"/>
        <v>#REF!</v>
      </c>
      <c r="L211" s="250" t="e">
        <f t="shared" si="22"/>
        <v>#REF!</v>
      </c>
      <c r="M211" s="221" t="s">
        <v>195</v>
      </c>
    </row>
    <row r="212" spans="1:14" ht="31.5" x14ac:dyDescent="0.25">
      <c r="A212" s="248" t="s">
        <v>190</v>
      </c>
      <c r="B212" s="251">
        <f>M212/L170*B170</f>
        <v>498113.39563862933</v>
      </c>
      <c r="C212" s="251">
        <f>M212/L170*C170</f>
        <v>44757.536544452436</v>
      </c>
      <c r="D212" s="251">
        <f>M212/L170*D170</f>
        <v>10239.731607955908</v>
      </c>
      <c r="E212" s="251">
        <f>M212/L170*E170</f>
        <v>35839.060627845676</v>
      </c>
      <c r="F212" s="251">
        <f>M212/L170*F170</f>
        <v>27746.369518332136</v>
      </c>
      <c r="G212" s="251">
        <f>M212/L170*G170</f>
        <v>15194.440450515218</v>
      </c>
      <c r="H212" s="251">
        <f>M212/L170*H170</f>
        <v>9083.6328780254025</v>
      </c>
      <c r="I212" s="251">
        <f>M212/L170*I170</f>
        <v>20644.62017733046</v>
      </c>
      <c r="J212" s="251">
        <f>M212/L170*J170</f>
        <v>18662.736640306735</v>
      </c>
      <c r="K212" s="251">
        <f>M212/L170*K170</f>
        <v>8918.4759166067579</v>
      </c>
      <c r="L212" s="250">
        <f t="shared" si="22"/>
        <v>689200.00000000012</v>
      </c>
      <c r="M212" s="5">
        <v>689200</v>
      </c>
      <c r="N212" s="252">
        <f>M212/L170</f>
        <v>165.15696141864368</v>
      </c>
    </row>
    <row r="213" spans="1:14" s="2" customFormat="1" ht="25.5" customHeight="1" x14ac:dyDescent="0.25">
      <c r="A213" s="253" t="s">
        <v>191</v>
      </c>
      <c r="B213" s="250" t="e">
        <f>SUM(B207:B212)</f>
        <v>#REF!</v>
      </c>
      <c r="C213" s="250" t="e">
        <f t="shared" ref="C213:K213" si="25">SUM(C207:C212)</f>
        <v>#REF!</v>
      </c>
      <c r="D213" s="250" t="e">
        <f t="shared" si="25"/>
        <v>#REF!</v>
      </c>
      <c r="E213" s="250" t="e">
        <f t="shared" si="25"/>
        <v>#REF!</v>
      </c>
      <c r="F213" s="250" t="e">
        <f t="shared" si="25"/>
        <v>#REF!</v>
      </c>
      <c r="G213" s="250" t="e">
        <f t="shared" si="25"/>
        <v>#REF!</v>
      </c>
      <c r="H213" s="250" t="e">
        <f t="shared" si="25"/>
        <v>#REF!</v>
      </c>
      <c r="I213" s="250" t="e">
        <f t="shared" si="25"/>
        <v>#REF!</v>
      </c>
      <c r="J213" s="250" t="e">
        <f t="shared" si="25"/>
        <v>#REF!</v>
      </c>
      <c r="K213" s="250" t="e">
        <f t="shared" si="25"/>
        <v>#REF!</v>
      </c>
      <c r="L213" s="250" t="e">
        <f>SUM(L207:L212)</f>
        <v>#REF!</v>
      </c>
      <c r="M213" s="221" t="s">
        <v>195</v>
      </c>
    </row>
    <row r="214" spans="1:14" ht="15.75" x14ac:dyDescent="0.25">
      <c r="A214" s="215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7"/>
    </row>
    <row r="215" spans="1:14" ht="15.75" x14ac:dyDescent="0.25">
      <c r="A215" s="215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7"/>
    </row>
    <row r="216" spans="1:14" ht="15.75" x14ac:dyDescent="0.25">
      <c r="A216" s="215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7"/>
    </row>
    <row r="217" spans="1:14" ht="31.5" x14ac:dyDescent="0.25">
      <c r="A217" s="210" t="s">
        <v>192</v>
      </c>
      <c r="B217" s="244">
        <v>43203.6</v>
      </c>
      <c r="C217" s="244">
        <v>5320.78</v>
      </c>
      <c r="D217" s="244">
        <v>3821.9</v>
      </c>
      <c r="E217" s="244">
        <v>1142.3</v>
      </c>
      <c r="F217" s="244">
        <v>3088.4</v>
      </c>
      <c r="G217" s="244">
        <v>846.3</v>
      </c>
      <c r="H217" s="244">
        <v>800.3</v>
      </c>
      <c r="I217" s="244">
        <v>1440.25</v>
      </c>
      <c r="J217" s="244">
        <v>346.2</v>
      </c>
      <c r="K217" s="244">
        <v>393.17</v>
      </c>
      <c r="L217" s="245">
        <f>SUM(B217:K217)</f>
        <v>60403.200000000004</v>
      </c>
    </row>
    <row r="218" spans="1:14" ht="38.25" x14ac:dyDescent="0.25">
      <c r="A218" s="218" t="s">
        <v>193</v>
      </c>
      <c r="B218" s="251">
        <f t="shared" ref="B218:L218" si="26">B217/B6</f>
        <v>868.41407035175871</v>
      </c>
      <c r="C218" s="251">
        <f t="shared" si="26"/>
        <v>516.78127428127425</v>
      </c>
      <c r="D218" s="251">
        <f t="shared" si="26"/>
        <v>448.94866674497831</v>
      </c>
      <c r="E218" s="251">
        <f t="shared" si="26"/>
        <v>135.24745441629173</v>
      </c>
      <c r="F218" s="251">
        <f t="shared" si="26"/>
        <v>405.40824363349958</v>
      </c>
      <c r="G218" s="251">
        <f t="shared" si="26"/>
        <v>180.9493264913406</v>
      </c>
      <c r="H218" s="251">
        <f t="shared" si="26"/>
        <v>196.73058013765979</v>
      </c>
      <c r="I218" s="251">
        <f t="shared" si="26"/>
        <v>230.07188498402556</v>
      </c>
      <c r="J218" s="251">
        <f t="shared" si="26"/>
        <v>153.79831186139495</v>
      </c>
      <c r="K218" s="251">
        <f t="shared" si="26"/>
        <v>178.22756119673619</v>
      </c>
      <c r="L218" s="241">
        <f t="shared" si="26"/>
        <v>580.32569534515062</v>
      </c>
      <c r="M218" s="221" t="s">
        <v>195</v>
      </c>
    </row>
    <row r="219" spans="1:14" ht="15.75" x14ac:dyDescent="0.25">
      <c r="A219" s="254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7"/>
    </row>
    <row r="220" spans="1:14" ht="15.75" x14ac:dyDescent="0.25">
      <c r="A220" s="255" t="s">
        <v>209</v>
      </c>
      <c r="B220" s="244">
        <v>2601</v>
      </c>
      <c r="C220" s="244">
        <v>120</v>
      </c>
      <c r="D220" s="244">
        <v>364.8</v>
      </c>
      <c r="E220" s="244">
        <v>50.2</v>
      </c>
      <c r="F220" s="244">
        <v>198</v>
      </c>
      <c r="G220" s="244">
        <v>60</v>
      </c>
      <c r="H220" s="244">
        <v>95</v>
      </c>
      <c r="I220" s="244">
        <v>100</v>
      </c>
      <c r="J220" s="244">
        <v>100</v>
      </c>
      <c r="K220" s="244"/>
      <c r="L220" s="245">
        <f>SUM(B220:K220)</f>
        <v>3689</v>
      </c>
    </row>
    <row r="221" spans="1:14" ht="15.75" x14ac:dyDescent="0.25">
      <c r="A221" s="255" t="s">
        <v>210</v>
      </c>
      <c r="B221" s="256" t="s">
        <v>211</v>
      </c>
      <c r="C221" s="257">
        <v>90</v>
      </c>
      <c r="D221" s="257">
        <v>172</v>
      </c>
      <c r="E221" s="257">
        <v>6</v>
      </c>
      <c r="F221" s="257">
        <v>56</v>
      </c>
      <c r="G221" s="257">
        <v>24</v>
      </c>
      <c r="H221" s="257">
        <v>56</v>
      </c>
      <c r="I221" s="257">
        <v>64</v>
      </c>
      <c r="J221" s="256" t="s">
        <v>211</v>
      </c>
      <c r="K221" s="257"/>
      <c r="L221" s="258"/>
    </row>
    <row r="222" spans="1:14" ht="27" customHeight="1" x14ac:dyDescent="0.25">
      <c r="A222" s="255" t="s">
        <v>212</v>
      </c>
      <c r="B222" s="259">
        <f>B220/L220*100</f>
        <v>70.506912442396313</v>
      </c>
      <c r="C222" s="259">
        <f>C220/L220*100</f>
        <v>3.252914068853348</v>
      </c>
      <c r="D222" s="259">
        <f>D220/L220*100</f>
        <v>9.8888587693141776</v>
      </c>
      <c r="E222" s="259">
        <f>E220/L220*100</f>
        <v>1.3608023854703173</v>
      </c>
      <c r="F222" s="259">
        <f>F220/L220*100</f>
        <v>5.3673082136080241</v>
      </c>
      <c r="G222" s="259">
        <f>G220/L220*100</f>
        <v>1.626457034426674</v>
      </c>
      <c r="H222" s="259">
        <f>H220/L220*100</f>
        <v>2.5752236378422335</v>
      </c>
      <c r="I222" s="259">
        <f>I220/L220*100</f>
        <v>2.7107617240444566</v>
      </c>
      <c r="J222" s="259">
        <f>J220/L220*100</f>
        <v>2.7107617240444566</v>
      </c>
      <c r="K222" s="259">
        <f>K220/L220*100</f>
        <v>0</v>
      </c>
      <c r="L222" s="250">
        <f>SUM(B222:K222)</f>
        <v>100.00000000000001</v>
      </c>
      <c r="M222" s="221" t="s">
        <v>195</v>
      </c>
    </row>
    <row r="223" spans="1:14" ht="34.5" customHeight="1" x14ac:dyDescent="0.25">
      <c r="A223" s="40" t="s">
        <v>144</v>
      </c>
      <c r="B223" s="259">
        <f>B220/B6</f>
        <v>52.281407035175882</v>
      </c>
      <c r="C223" s="259">
        <f>C220/C6</f>
        <v>11.655011655011656</v>
      </c>
      <c r="D223" s="259">
        <f>D220/D6</f>
        <v>42.852108539880184</v>
      </c>
      <c r="E223" s="259">
        <f>E220/E217</f>
        <v>4.3946423881642306E-2</v>
      </c>
      <c r="F223" s="259">
        <f t="shared" ref="F223:L223" si="27">F220/F6</f>
        <v>25.991073772643738</v>
      </c>
      <c r="G223" s="259">
        <f t="shared" si="27"/>
        <v>12.828736369467608</v>
      </c>
      <c r="H223" s="259">
        <f t="shared" si="27"/>
        <v>23.352999016715835</v>
      </c>
      <c r="I223" s="259">
        <f t="shared" si="27"/>
        <v>15.974440894568691</v>
      </c>
      <c r="J223" s="259">
        <f t="shared" si="27"/>
        <v>44.424700133274101</v>
      </c>
      <c r="K223" s="259">
        <f t="shared" si="27"/>
        <v>0</v>
      </c>
      <c r="L223" s="242">
        <f t="shared" si="27"/>
        <v>35.442186674352698</v>
      </c>
      <c r="M223" s="221" t="s">
        <v>195</v>
      </c>
    </row>
    <row r="224" spans="1:14" x14ac:dyDescent="0.2"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52"/>
    </row>
    <row r="225" spans="1:14" x14ac:dyDescent="0.2"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65"/>
      <c r="M225" s="165">
        <v>3139300</v>
      </c>
    </row>
    <row r="226" spans="1:14" ht="29.25" customHeight="1" x14ac:dyDescent="0.25">
      <c r="A226" s="260" t="s">
        <v>213</v>
      </c>
      <c r="B226" s="261">
        <v>2130559.4</v>
      </c>
      <c r="C226" s="251">
        <f t="shared" ref="C226:K226" si="28">C228/13*100/13*100</f>
        <v>103760.5325443787</v>
      </c>
      <c r="D226" s="251">
        <f t="shared" si="28"/>
        <v>145546.74556213018</v>
      </c>
      <c r="E226" s="251">
        <f t="shared" si="28"/>
        <v>118727.81065088756</v>
      </c>
      <c r="F226" s="251">
        <f t="shared" si="28"/>
        <v>138659.76331360947</v>
      </c>
      <c r="G226" s="251">
        <f t="shared" si="28"/>
        <v>127722.65680473372</v>
      </c>
      <c r="H226" s="251">
        <f t="shared" si="28"/>
        <v>121934.76035502959</v>
      </c>
      <c r="I226" s="251">
        <f t="shared" si="28"/>
        <v>140442.01183431956</v>
      </c>
      <c r="J226" s="251">
        <f t="shared" si="28"/>
        <v>92372.781065088755</v>
      </c>
      <c r="K226" s="251">
        <f t="shared" si="28"/>
        <v>19573.520710059172</v>
      </c>
      <c r="L226" s="251">
        <f>SUM(B226:K226)</f>
        <v>3139299.9828402367</v>
      </c>
      <c r="M226" s="221" t="s">
        <v>195</v>
      </c>
      <c r="N226" s="165">
        <v>3139300</v>
      </c>
    </row>
    <row r="227" spans="1:14" ht="15.75" x14ac:dyDescent="0.25">
      <c r="A227" s="255" t="s">
        <v>214</v>
      </c>
      <c r="B227" s="257">
        <v>45042.2</v>
      </c>
      <c r="C227" s="257">
        <v>2372.6</v>
      </c>
      <c r="D227" s="257">
        <v>2703.1</v>
      </c>
      <c r="E227" s="257">
        <v>2564.1999999999998</v>
      </c>
      <c r="F227" s="257">
        <v>2808.1</v>
      </c>
      <c r="G227" s="257">
        <v>2313.3000000000002</v>
      </c>
      <c r="H227" s="257">
        <v>2317.4</v>
      </c>
      <c r="I227" s="257">
        <v>2689.5</v>
      </c>
      <c r="J227" s="257">
        <v>1865.3</v>
      </c>
      <c r="K227" s="257">
        <v>545</v>
      </c>
      <c r="L227" s="258">
        <f>SUM(B227:K227)</f>
        <v>65220.7</v>
      </c>
    </row>
    <row r="228" spans="1:14" ht="25.5" customHeight="1" x14ac:dyDescent="0.25">
      <c r="A228" s="255" t="s">
        <v>215</v>
      </c>
      <c r="B228" s="251">
        <f t="shared" ref="B228:L228" si="29">B227-B229</f>
        <v>44349.350699999995</v>
      </c>
      <c r="C228" s="251">
        <f t="shared" si="29"/>
        <v>1753.5529999999999</v>
      </c>
      <c r="D228" s="251">
        <f t="shared" si="29"/>
        <v>2459.7399999999998</v>
      </c>
      <c r="E228" s="251">
        <f t="shared" si="29"/>
        <v>2006.5</v>
      </c>
      <c r="F228" s="251">
        <f t="shared" si="29"/>
        <v>2343.35</v>
      </c>
      <c r="G228" s="251">
        <f t="shared" si="29"/>
        <v>2158.5129000000002</v>
      </c>
      <c r="H228" s="251">
        <f t="shared" si="29"/>
        <v>2060.6974500000001</v>
      </c>
      <c r="I228" s="251">
        <f t="shared" si="29"/>
        <v>2373.4700000000003</v>
      </c>
      <c r="J228" s="251">
        <f t="shared" si="29"/>
        <v>1561.1</v>
      </c>
      <c r="K228" s="251">
        <f t="shared" si="29"/>
        <v>330.79250000000002</v>
      </c>
      <c r="L228" s="251">
        <f t="shared" si="29"/>
        <v>26671.832109999996</v>
      </c>
      <c r="M228" s="221" t="s">
        <v>195</v>
      </c>
    </row>
    <row r="229" spans="1:14" ht="26.25" customHeight="1" x14ac:dyDescent="0.25">
      <c r="A229" s="255" t="s">
        <v>216</v>
      </c>
      <c r="B229" s="251">
        <f t="shared" ref="B229:L229" si="30">B230*B231/100*13/100*13</f>
        <v>692.84930000000008</v>
      </c>
      <c r="C229" s="251">
        <f t="shared" si="30"/>
        <v>619.04700000000014</v>
      </c>
      <c r="D229" s="251">
        <f t="shared" si="30"/>
        <v>243.35999999999999</v>
      </c>
      <c r="E229" s="251">
        <f t="shared" si="30"/>
        <v>557.69999999999993</v>
      </c>
      <c r="F229" s="251">
        <f t="shared" si="30"/>
        <v>464.75</v>
      </c>
      <c r="G229" s="251">
        <f t="shared" si="30"/>
        <v>154.78710000000001</v>
      </c>
      <c r="H229" s="251">
        <f t="shared" si="30"/>
        <v>256.70255000000003</v>
      </c>
      <c r="I229" s="251">
        <f t="shared" si="30"/>
        <v>316.02999999999997</v>
      </c>
      <c r="J229" s="251">
        <f t="shared" si="30"/>
        <v>304.2</v>
      </c>
      <c r="K229" s="251">
        <f t="shared" si="30"/>
        <v>214.20749999999998</v>
      </c>
      <c r="L229" s="251">
        <f t="shared" si="30"/>
        <v>38548.867890000001</v>
      </c>
      <c r="M229" s="221" t="s">
        <v>195</v>
      </c>
    </row>
    <row r="230" spans="1:14" ht="15.75" x14ac:dyDescent="0.25">
      <c r="A230" s="255" t="s">
        <v>217</v>
      </c>
      <c r="B230" s="257">
        <v>3727</v>
      </c>
      <c r="C230" s="257">
        <v>3330</v>
      </c>
      <c r="D230" s="256">
        <v>1200</v>
      </c>
      <c r="E230" s="257">
        <v>3000</v>
      </c>
      <c r="F230" s="257">
        <v>2500</v>
      </c>
      <c r="G230" s="257">
        <v>860</v>
      </c>
      <c r="H230" s="257">
        <v>1787</v>
      </c>
      <c r="I230" s="257">
        <v>1700</v>
      </c>
      <c r="J230" s="257">
        <v>1200</v>
      </c>
      <c r="K230" s="257">
        <v>1690</v>
      </c>
      <c r="L230" s="258">
        <f>SUM(B230:K230)</f>
        <v>20994</v>
      </c>
    </row>
    <row r="231" spans="1:14" ht="15.75" x14ac:dyDescent="0.25">
      <c r="A231" s="255" t="s">
        <v>218</v>
      </c>
      <c r="B231" s="257">
        <v>11</v>
      </c>
      <c r="C231" s="257">
        <v>11</v>
      </c>
      <c r="D231" s="256">
        <v>12</v>
      </c>
      <c r="E231" s="257">
        <v>11</v>
      </c>
      <c r="F231" s="257">
        <v>11</v>
      </c>
      <c r="G231" s="257">
        <v>10.65</v>
      </c>
      <c r="H231" s="257">
        <v>8.5</v>
      </c>
      <c r="I231" s="257">
        <v>11</v>
      </c>
      <c r="J231" s="257">
        <v>15</v>
      </c>
      <c r="K231" s="257">
        <v>7.5</v>
      </c>
      <c r="L231" s="258">
        <f>SUM(B231:K232)</f>
        <v>108.65</v>
      </c>
    </row>
    <row r="232" spans="1:14" x14ac:dyDescent="0.2"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52"/>
    </row>
    <row r="233" spans="1:14" x14ac:dyDescent="0.2"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52"/>
    </row>
    <row r="234" spans="1:14" ht="33" customHeight="1" x14ac:dyDescent="0.2">
      <c r="A234" s="262" t="s">
        <v>219</v>
      </c>
      <c r="B234" s="263" t="e">
        <f t="shared" ref="B234:L234" si="31">SUM(B19+B20+B21+B53+B122+B125+B126+B129)</f>
        <v>#REF!</v>
      </c>
      <c r="C234" s="263" t="e">
        <f t="shared" si="31"/>
        <v>#REF!</v>
      </c>
      <c r="D234" s="263" t="e">
        <f t="shared" si="31"/>
        <v>#REF!</v>
      </c>
      <c r="E234" s="263" t="e">
        <f t="shared" si="31"/>
        <v>#REF!</v>
      </c>
      <c r="F234" s="263" t="e">
        <f t="shared" si="31"/>
        <v>#REF!</v>
      </c>
      <c r="G234" s="263" t="e">
        <f t="shared" si="31"/>
        <v>#REF!</v>
      </c>
      <c r="H234" s="263" t="e">
        <f t="shared" si="31"/>
        <v>#REF!</v>
      </c>
      <c r="I234" s="263" t="e">
        <f t="shared" si="31"/>
        <v>#REF!</v>
      </c>
      <c r="J234" s="263" t="e">
        <f t="shared" si="31"/>
        <v>#REF!</v>
      </c>
      <c r="K234" s="263" t="e">
        <f t="shared" si="31"/>
        <v>#REF!</v>
      </c>
      <c r="L234" s="263" t="e">
        <f t="shared" si="31"/>
        <v>#REF!</v>
      </c>
      <c r="M234" s="221" t="s">
        <v>195</v>
      </c>
    </row>
    <row r="235" spans="1:14" x14ac:dyDescent="0.2">
      <c r="B235" s="50"/>
      <c r="C235" s="186"/>
      <c r="D235" s="186"/>
      <c r="E235" s="186"/>
      <c r="F235" s="186"/>
      <c r="G235" s="186"/>
      <c r="H235" s="186"/>
      <c r="I235" s="186"/>
      <c r="J235" s="186"/>
      <c r="K235" s="186"/>
      <c r="L235" s="152"/>
    </row>
    <row r="236" spans="1:14" x14ac:dyDescent="0.2">
      <c r="A236" s="3" t="s">
        <v>220</v>
      </c>
      <c r="B236" s="264" t="e">
        <f t="shared" ref="B236:L236" si="32">SUM(B19+B20+B21+B53+B122+B123+B124+B125+B126+B129)</f>
        <v>#REF!</v>
      </c>
      <c r="C236" s="264" t="e">
        <f t="shared" si="32"/>
        <v>#REF!</v>
      </c>
      <c r="D236" s="264" t="e">
        <f t="shared" si="32"/>
        <v>#REF!</v>
      </c>
      <c r="E236" s="264" t="e">
        <f t="shared" si="32"/>
        <v>#REF!</v>
      </c>
      <c r="F236" s="264" t="e">
        <f t="shared" si="32"/>
        <v>#REF!</v>
      </c>
      <c r="G236" s="264" t="e">
        <f t="shared" si="32"/>
        <v>#REF!</v>
      </c>
      <c r="H236" s="264" t="e">
        <f t="shared" si="32"/>
        <v>#REF!</v>
      </c>
      <c r="I236" s="264" t="e">
        <f t="shared" si="32"/>
        <v>#REF!</v>
      </c>
      <c r="J236" s="264" t="e">
        <f t="shared" si="32"/>
        <v>#REF!</v>
      </c>
      <c r="K236" s="264" t="e">
        <f t="shared" si="32"/>
        <v>#REF!</v>
      </c>
      <c r="L236" s="264" t="e">
        <f t="shared" si="32"/>
        <v>#REF!</v>
      </c>
    </row>
  </sheetData>
  <sheetProtection selectLockedCells="1" selectUnlockedCells="1"/>
  <mergeCells count="18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M134:N134"/>
    <mergeCell ref="A199:F199"/>
    <mergeCell ref="I4:I5"/>
    <mergeCell ref="J4:J5"/>
    <mergeCell ref="K4:K5"/>
    <mergeCell ref="L4:L5"/>
    <mergeCell ref="M8:N8"/>
    <mergeCell ref="B127:L127"/>
  </mergeCells>
  <pageMargins left="0.70833333333333337" right="0.70833333333333337" top="0.74791666666666667" bottom="0.74791666666666667" header="0.51180555555555551" footer="0.51180555555555551"/>
  <pageSetup paperSize="9" scale="70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tabSelected="1" workbookViewId="0">
      <selection activeCell="A3" sqref="A3:G3"/>
    </sheetView>
  </sheetViews>
  <sheetFormatPr defaultRowHeight="18.75" x14ac:dyDescent="0.3"/>
  <cols>
    <col min="1" max="1" width="68.85546875" style="265" customWidth="1"/>
    <col min="2" max="2" width="14.7109375" style="279" customWidth="1"/>
    <col min="3" max="7" width="14.7109375" style="265" customWidth="1"/>
    <col min="8" max="16384" width="9.140625" style="265"/>
  </cols>
  <sheetData>
    <row r="1" spans="1:7" x14ac:dyDescent="0.3">
      <c r="F1" s="265" t="s">
        <v>242</v>
      </c>
    </row>
    <row r="2" spans="1:7" x14ac:dyDescent="0.3">
      <c r="A2" s="309"/>
      <c r="B2" s="309"/>
      <c r="C2" s="309"/>
      <c r="D2" s="309"/>
      <c r="E2" s="309"/>
      <c r="F2" s="309"/>
      <c r="G2" s="309"/>
    </row>
    <row r="3" spans="1:7" ht="57.75" customHeight="1" x14ac:dyDescent="0.3">
      <c r="A3" s="310" t="s">
        <v>241</v>
      </c>
      <c r="B3" s="310"/>
      <c r="C3" s="310"/>
      <c r="D3" s="310"/>
      <c r="E3" s="310"/>
      <c r="F3" s="310"/>
      <c r="G3" s="310"/>
    </row>
    <row r="4" spans="1:7" ht="12.75" customHeight="1" x14ac:dyDescent="0.3">
      <c r="A4" s="311" t="s">
        <v>11</v>
      </c>
      <c r="B4" s="313" t="s">
        <v>240</v>
      </c>
      <c r="C4" s="312" t="s">
        <v>236</v>
      </c>
      <c r="D4" s="312" t="s">
        <v>230</v>
      </c>
      <c r="E4" s="312" t="s">
        <v>231</v>
      </c>
      <c r="F4" s="312" t="s">
        <v>232</v>
      </c>
      <c r="G4" s="312" t="s">
        <v>233</v>
      </c>
    </row>
    <row r="5" spans="1:7" ht="32.25" customHeight="1" x14ac:dyDescent="0.3">
      <c r="A5" s="311"/>
      <c r="B5" s="313"/>
      <c r="C5" s="312"/>
      <c r="D5" s="312"/>
      <c r="E5" s="312"/>
      <c r="F5" s="312"/>
      <c r="G5" s="312"/>
    </row>
    <row r="6" spans="1:7" s="267" customFormat="1" ht="39.75" customHeight="1" x14ac:dyDescent="0.3">
      <c r="A6" s="266" t="s">
        <v>57</v>
      </c>
      <c r="B6" s="314">
        <v>4.5739999999999998</v>
      </c>
      <c r="C6" s="314">
        <v>4.5220000000000002</v>
      </c>
      <c r="D6" s="314">
        <v>4.4930000000000003</v>
      </c>
      <c r="E6" s="315">
        <v>4.476</v>
      </c>
      <c r="F6" s="314">
        <v>4.4740000000000002</v>
      </c>
      <c r="G6" s="314">
        <v>4.4720000000000004</v>
      </c>
    </row>
    <row r="7" spans="1:7" s="267" customFormat="1" ht="24" customHeight="1" x14ac:dyDescent="0.3">
      <c r="A7" s="268" t="s">
        <v>235</v>
      </c>
      <c r="B7" s="280"/>
      <c r="C7" s="316">
        <f>C6/B6*100</f>
        <v>98.863139484040246</v>
      </c>
      <c r="D7" s="316">
        <f>D6/C6*100</f>
        <v>99.358690844758954</v>
      </c>
      <c r="E7" s="316">
        <f>E6/D6*100</f>
        <v>99.621633652348081</v>
      </c>
      <c r="F7" s="316">
        <f>F6/E6*100</f>
        <v>99.955317247542453</v>
      </c>
      <c r="G7" s="316">
        <f>G6/F6*100</f>
        <v>99.955297273133667</v>
      </c>
    </row>
    <row r="8" spans="1:7" ht="46.5" customHeight="1" x14ac:dyDescent="0.3">
      <c r="A8" s="269" t="s">
        <v>237</v>
      </c>
      <c r="B8" s="315">
        <v>156767</v>
      </c>
      <c r="C8" s="315">
        <v>50870</v>
      </c>
      <c r="D8" s="317">
        <v>28400</v>
      </c>
      <c r="E8" s="315">
        <v>31800</v>
      </c>
      <c r="F8" s="315">
        <v>34500</v>
      </c>
      <c r="G8" s="315">
        <v>38000</v>
      </c>
    </row>
    <row r="9" spans="1:7" ht="23.25" customHeight="1" x14ac:dyDescent="0.3">
      <c r="A9" s="268" t="s">
        <v>235</v>
      </c>
      <c r="B9" s="280"/>
      <c r="C9" s="316">
        <f>C8/B8*100</f>
        <v>32.449431321642948</v>
      </c>
      <c r="D9" s="316">
        <f>D8/C8*100</f>
        <v>55.828582661686653</v>
      </c>
      <c r="E9" s="316">
        <f>E8/D8*100</f>
        <v>111.9718309859155</v>
      </c>
      <c r="F9" s="316">
        <f>F8/E8*100</f>
        <v>108.49056603773586</v>
      </c>
      <c r="G9" s="316">
        <f>G8/F8*100</f>
        <v>110.14492753623189</v>
      </c>
    </row>
    <row r="10" spans="1:7" s="267" customFormat="1" ht="62.25" customHeight="1" x14ac:dyDescent="0.3">
      <c r="A10" s="269" t="s">
        <v>223</v>
      </c>
      <c r="B10" s="315">
        <v>3343</v>
      </c>
      <c r="C10" s="315">
        <v>3407</v>
      </c>
      <c r="D10" s="315">
        <v>3550</v>
      </c>
      <c r="E10" s="315">
        <v>3700</v>
      </c>
      <c r="F10" s="315">
        <v>3850</v>
      </c>
      <c r="G10" s="315">
        <v>4000</v>
      </c>
    </row>
    <row r="11" spans="1:7" s="267" customFormat="1" ht="24" customHeight="1" x14ac:dyDescent="0.3">
      <c r="A11" s="268" t="s">
        <v>235</v>
      </c>
      <c r="B11" s="280"/>
      <c r="C11" s="316">
        <f>C10/B10*100</f>
        <v>101.91444810050851</v>
      </c>
      <c r="D11" s="316">
        <f>D10/C10*100</f>
        <v>104.19724097446435</v>
      </c>
      <c r="E11" s="316">
        <f>E10/D10*100</f>
        <v>104.22535211267605</v>
      </c>
      <c r="F11" s="316">
        <f>F10/E10*100</f>
        <v>104.05405405405406</v>
      </c>
      <c r="G11" s="316">
        <f>G10/F10*100</f>
        <v>103.89610389610388</v>
      </c>
    </row>
    <row r="12" spans="1:7" s="267" customFormat="1" ht="37.5" customHeight="1" x14ac:dyDescent="0.3">
      <c r="A12" s="270" t="s">
        <v>23</v>
      </c>
      <c r="B12" s="318">
        <v>732934.3</v>
      </c>
      <c r="C12" s="319">
        <v>761803</v>
      </c>
      <c r="D12" s="319">
        <v>758980</v>
      </c>
      <c r="E12" s="319">
        <v>827038</v>
      </c>
      <c r="F12" s="319">
        <v>883250</v>
      </c>
      <c r="G12" s="319">
        <v>950000</v>
      </c>
    </row>
    <row r="13" spans="1:7" s="267" customFormat="1" ht="27.75" customHeight="1" x14ac:dyDescent="0.3">
      <c r="A13" s="268" t="s">
        <v>235</v>
      </c>
      <c r="B13" s="280"/>
      <c r="C13" s="316">
        <f>C12/B12*100</f>
        <v>103.93878414477258</v>
      </c>
      <c r="D13" s="316">
        <f>D12/C12*100</f>
        <v>99.629431755978899</v>
      </c>
      <c r="E13" s="316">
        <f>E12/D12*100</f>
        <v>108.9670347044718</v>
      </c>
      <c r="F13" s="316">
        <f>F12/E12*100</f>
        <v>106.79678563741932</v>
      </c>
      <c r="G13" s="316">
        <f>G12/F12*100</f>
        <v>107.5573167279932</v>
      </c>
    </row>
    <row r="14" spans="1:7" ht="39.75" customHeight="1" x14ac:dyDescent="0.3">
      <c r="A14" s="271" t="s">
        <v>224</v>
      </c>
      <c r="B14" s="319">
        <v>168000</v>
      </c>
      <c r="C14" s="319">
        <v>178200</v>
      </c>
      <c r="D14" s="319">
        <v>184430</v>
      </c>
      <c r="E14" s="319">
        <v>194760</v>
      </c>
      <c r="F14" s="319">
        <v>206440</v>
      </c>
      <c r="G14" s="319">
        <v>220060</v>
      </c>
    </row>
    <row r="15" spans="1:7" ht="20.25" customHeight="1" x14ac:dyDescent="0.3">
      <c r="A15" s="268" t="s">
        <v>235</v>
      </c>
      <c r="B15" s="280"/>
      <c r="C15" s="316">
        <f>C14/B14*100</f>
        <v>106.07142857142857</v>
      </c>
      <c r="D15" s="316">
        <f>D14/C14*100</f>
        <v>103.49607182940517</v>
      </c>
      <c r="E15" s="316">
        <f>E14/D14*100</f>
        <v>105.60104104538308</v>
      </c>
      <c r="F15" s="316">
        <f>F14/E14*100</f>
        <v>105.9971246662559</v>
      </c>
      <c r="G15" s="316">
        <f>G14/F14*100</f>
        <v>106.59755861267197</v>
      </c>
    </row>
    <row r="16" spans="1:7" ht="37.5" customHeight="1" x14ac:dyDescent="0.3">
      <c r="A16" s="271" t="s">
        <v>225</v>
      </c>
      <c r="B16" s="319">
        <v>3200</v>
      </c>
      <c r="C16" s="319">
        <v>3300</v>
      </c>
      <c r="D16" s="319">
        <v>3230</v>
      </c>
      <c r="E16" s="319">
        <v>3390</v>
      </c>
      <c r="F16" s="319">
        <v>3520</v>
      </c>
      <c r="G16" s="319">
        <v>3670</v>
      </c>
    </row>
    <row r="17" spans="1:20" ht="23.25" customHeight="1" x14ac:dyDescent="0.3">
      <c r="A17" s="268" t="s">
        <v>235</v>
      </c>
      <c r="B17" s="280"/>
      <c r="C17" s="316">
        <f>C16/B16*100</f>
        <v>103.125</v>
      </c>
      <c r="D17" s="316">
        <f>D16/C16*100</f>
        <v>97.878787878787875</v>
      </c>
      <c r="E17" s="316">
        <f>E16/D16*100</f>
        <v>104.95356037151701</v>
      </c>
      <c r="F17" s="316">
        <f>F16/E16*100</f>
        <v>103.83480825958702</v>
      </c>
      <c r="G17" s="316">
        <f>G16/F16*100</f>
        <v>104.26136363636364</v>
      </c>
    </row>
    <row r="18" spans="1:20" s="267" customFormat="1" ht="57.75" customHeight="1" x14ac:dyDescent="0.3">
      <c r="A18" s="272" t="s">
        <v>226</v>
      </c>
      <c r="B18" s="315">
        <v>17100</v>
      </c>
      <c r="C18" s="315">
        <v>5690</v>
      </c>
      <c r="D18" s="315">
        <v>5300</v>
      </c>
      <c r="E18" s="315">
        <v>7400</v>
      </c>
      <c r="F18" s="315">
        <v>7900</v>
      </c>
      <c r="G18" s="315">
        <v>9200</v>
      </c>
    </row>
    <row r="19" spans="1:20" s="267" customFormat="1" ht="24" customHeight="1" x14ac:dyDescent="0.3">
      <c r="A19" s="268" t="s">
        <v>235</v>
      </c>
      <c r="B19" s="280"/>
      <c r="C19" s="316">
        <f>C18/B18*100</f>
        <v>33.274853801169591</v>
      </c>
      <c r="D19" s="316">
        <f>D18/C18*100</f>
        <v>93.145869947275926</v>
      </c>
      <c r="E19" s="316">
        <f>E18/D18*100</f>
        <v>139.62264150943395</v>
      </c>
      <c r="F19" s="316">
        <f>F18/E18*100</f>
        <v>106.75675675675676</v>
      </c>
      <c r="G19" s="316">
        <f>G18/F18*100</f>
        <v>116.45569620253164</v>
      </c>
    </row>
    <row r="20" spans="1:20" s="267" customFormat="1" ht="37.5" x14ac:dyDescent="0.3">
      <c r="A20" s="273" t="s">
        <v>234</v>
      </c>
      <c r="B20" s="314">
        <v>0.54900000000000004</v>
      </c>
      <c r="C20" s="314">
        <v>1.0029999999999999</v>
      </c>
      <c r="D20" s="318">
        <v>0.1</v>
      </c>
      <c r="E20" s="318">
        <v>0.3</v>
      </c>
      <c r="F20" s="320">
        <v>0.33</v>
      </c>
      <c r="G20" s="320">
        <v>0.33</v>
      </c>
    </row>
    <row r="21" spans="1:20" s="267" customFormat="1" ht="21.75" customHeight="1" x14ac:dyDescent="0.3">
      <c r="A21" s="268" t="s">
        <v>235</v>
      </c>
      <c r="B21" s="280"/>
      <c r="C21" s="316">
        <f>C20/B20*100</f>
        <v>182.69581056466299</v>
      </c>
      <c r="D21" s="316">
        <f>D20/C20*100</f>
        <v>9.9700897308075778</v>
      </c>
      <c r="E21" s="316">
        <f>E20/D20*100</f>
        <v>299.99999999999994</v>
      </c>
      <c r="F21" s="316">
        <f>F20/E20*100</f>
        <v>110.00000000000001</v>
      </c>
      <c r="G21" s="316">
        <f>G20/F20*100</f>
        <v>100</v>
      </c>
    </row>
    <row r="22" spans="1:20" s="267" customFormat="1" ht="37.5" x14ac:dyDescent="0.3">
      <c r="A22" s="273" t="s">
        <v>239</v>
      </c>
      <c r="B22" s="315">
        <v>67562</v>
      </c>
      <c r="C22" s="315">
        <v>35287</v>
      </c>
      <c r="D22" s="315">
        <v>41361</v>
      </c>
      <c r="E22" s="315">
        <v>47217</v>
      </c>
      <c r="F22" s="315">
        <v>50284</v>
      </c>
      <c r="G22" s="315">
        <v>55064</v>
      </c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</row>
    <row r="23" spans="1:20" s="267" customFormat="1" ht="23.25" customHeight="1" x14ac:dyDescent="0.3">
      <c r="A23" s="268" t="s">
        <v>235</v>
      </c>
      <c r="B23" s="280"/>
      <c r="C23" s="316">
        <f>C22/B22*100</f>
        <v>52.229063674846813</v>
      </c>
      <c r="D23" s="316">
        <f>D22/C22*100</f>
        <v>117.21313798282654</v>
      </c>
      <c r="E23" s="316">
        <f>E22/D22*100</f>
        <v>114.15826503227677</v>
      </c>
      <c r="F23" s="316">
        <f>F22/E22*100</f>
        <v>106.49554185992334</v>
      </c>
      <c r="G23" s="316">
        <f>G22/F22*100</f>
        <v>109.50600588656431</v>
      </c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</row>
    <row r="24" spans="1:20" s="267" customFormat="1" ht="20.25" customHeight="1" x14ac:dyDescent="0.3">
      <c r="A24" s="273" t="s">
        <v>238</v>
      </c>
      <c r="B24" s="315">
        <v>31354</v>
      </c>
      <c r="C24" s="315">
        <v>32594</v>
      </c>
      <c r="D24" s="315">
        <v>16783</v>
      </c>
      <c r="E24" s="315">
        <v>10500</v>
      </c>
      <c r="F24" s="315">
        <v>8000</v>
      </c>
      <c r="G24" s="315">
        <v>7000</v>
      </c>
      <c r="H24" s="274"/>
      <c r="I24" s="274"/>
      <c r="J24" s="274"/>
      <c r="K24" s="274"/>
      <c r="L24" s="274"/>
      <c r="M24" s="274"/>
      <c r="N24" s="274"/>
      <c r="O24" s="274"/>
      <c r="P24" s="274"/>
    </row>
    <row r="25" spans="1:20" s="267" customFormat="1" ht="24" customHeight="1" x14ac:dyDescent="0.3">
      <c r="A25" s="268" t="s">
        <v>235</v>
      </c>
      <c r="B25" s="280"/>
      <c r="C25" s="316">
        <f>C24/B24*100</f>
        <v>103.95483829814378</v>
      </c>
      <c r="D25" s="316">
        <f>D24/C24*100</f>
        <v>51.491071976437382</v>
      </c>
      <c r="E25" s="316">
        <f>E24/D24*100</f>
        <v>62.563308109396409</v>
      </c>
      <c r="F25" s="316">
        <f>F24/E24*100</f>
        <v>76.19047619047619</v>
      </c>
      <c r="G25" s="316">
        <f>G24/F24*100</f>
        <v>87.5</v>
      </c>
      <c r="H25" s="274"/>
      <c r="I25" s="274"/>
      <c r="J25" s="274"/>
      <c r="K25" s="274"/>
      <c r="L25" s="274"/>
      <c r="M25" s="274"/>
      <c r="N25" s="274"/>
      <c r="O25" s="274"/>
      <c r="P25" s="274"/>
    </row>
    <row r="26" spans="1:20" s="267" customFormat="1" ht="37.5" x14ac:dyDescent="0.3">
      <c r="A26" s="275" t="s">
        <v>227</v>
      </c>
      <c r="B26" s="314">
        <v>1.06</v>
      </c>
      <c r="C26" s="314">
        <v>1.06</v>
      </c>
      <c r="D26" s="314">
        <v>1.06</v>
      </c>
      <c r="E26" s="314">
        <v>1.0649999999999999</v>
      </c>
      <c r="F26" s="314">
        <v>1.0649999999999999</v>
      </c>
      <c r="G26" s="314">
        <v>1.07</v>
      </c>
    </row>
    <row r="27" spans="1:20" s="267" customFormat="1" ht="25.5" customHeight="1" x14ac:dyDescent="0.3">
      <c r="A27" s="268" t="s">
        <v>235</v>
      </c>
      <c r="B27" s="280"/>
      <c r="C27" s="316">
        <f>C26/B26*100</f>
        <v>100</v>
      </c>
      <c r="D27" s="316">
        <f>D26/C26*100</f>
        <v>100</v>
      </c>
      <c r="E27" s="316">
        <f>E26/D26*100</f>
        <v>100.47169811320754</v>
      </c>
      <c r="F27" s="316">
        <f>F26/E26*100</f>
        <v>100</v>
      </c>
      <c r="G27" s="316">
        <f>G26/F26*100</f>
        <v>100.46948356807512</v>
      </c>
    </row>
    <row r="28" spans="1:20" s="267" customFormat="1" ht="61.5" customHeight="1" x14ac:dyDescent="0.3">
      <c r="A28" s="275" t="s">
        <v>228</v>
      </c>
      <c r="B28" s="319">
        <v>6</v>
      </c>
      <c r="C28" s="319">
        <v>12</v>
      </c>
      <c r="D28" s="319">
        <v>55</v>
      </c>
      <c r="E28" s="319">
        <v>44</v>
      </c>
      <c r="F28" s="319">
        <v>25</v>
      </c>
      <c r="G28" s="319">
        <v>23</v>
      </c>
    </row>
    <row r="29" spans="1:20" s="267" customFormat="1" ht="24" customHeight="1" x14ac:dyDescent="0.3">
      <c r="A29" s="268" t="s">
        <v>235</v>
      </c>
      <c r="B29" s="280"/>
      <c r="C29" s="316">
        <f>C28/B28*100</f>
        <v>200</v>
      </c>
      <c r="D29" s="316">
        <f>D28/C28*100</f>
        <v>458.33333333333331</v>
      </c>
      <c r="E29" s="316">
        <f>E28/D28*100</f>
        <v>80</v>
      </c>
      <c r="F29" s="316">
        <f>F28/E28*100</f>
        <v>56.81818181818182</v>
      </c>
      <c r="G29" s="316">
        <f>G28/F28*100</f>
        <v>92</v>
      </c>
    </row>
    <row r="30" spans="1:20" s="267" customFormat="1" ht="61.5" customHeight="1" x14ac:dyDescent="0.3">
      <c r="A30" s="273" t="s">
        <v>229</v>
      </c>
      <c r="B30" s="320">
        <v>0.24</v>
      </c>
      <c r="C30" s="320">
        <v>0.52</v>
      </c>
      <c r="D30" s="320">
        <v>2.39</v>
      </c>
      <c r="E30" s="320">
        <v>1.89</v>
      </c>
      <c r="F30" s="320">
        <v>1.07</v>
      </c>
      <c r="G30" s="320">
        <v>0.99</v>
      </c>
      <c r="H30" s="276"/>
      <c r="I30" s="276"/>
      <c r="J30" s="276"/>
      <c r="K30" s="276"/>
      <c r="L30" s="276"/>
      <c r="M30" s="276"/>
      <c r="N30" s="277"/>
    </row>
    <row r="31" spans="1:20" s="267" customFormat="1" ht="48.75" customHeight="1" x14ac:dyDescent="0.3">
      <c r="A31" s="278" t="s">
        <v>222</v>
      </c>
      <c r="B31" s="318">
        <v>109015.4</v>
      </c>
      <c r="C31" s="318">
        <v>103892.8</v>
      </c>
      <c r="D31" s="319">
        <v>109343</v>
      </c>
      <c r="E31" s="318">
        <v>115363</v>
      </c>
      <c r="F31" s="318">
        <v>122165</v>
      </c>
      <c r="G31" s="318">
        <v>129866</v>
      </c>
      <c r="H31" s="276"/>
      <c r="I31" s="276"/>
      <c r="J31" s="276"/>
      <c r="K31" s="276"/>
      <c r="L31" s="276"/>
      <c r="M31" s="276"/>
      <c r="N31" s="277"/>
    </row>
    <row r="32" spans="1:20" s="267" customFormat="1" ht="29.25" customHeight="1" x14ac:dyDescent="0.3">
      <c r="A32" s="268" t="s">
        <v>235</v>
      </c>
      <c r="B32" s="280"/>
      <c r="C32" s="316">
        <f>C31/B31*100</f>
        <v>95.301030863529377</v>
      </c>
      <c r="D32" s="316">
        <f>D31/C31*100</f>
        <v>105.24598432230145</v>
      </c>
      <c r="E32" s="316">
        <f>E31/D31*100</f>
        <v>105.50561078441237</v>
      </c>
      <c r="F32" s="316">
        <f>F31/E31*100</f>
        <v>105.89617121607449</v>
      </c>
      <c r="G32" s="316">
        <f>G31/F31*100</f>
        <v>106.30376949208038</v>
      </c>
      <c r="H32" s="276"/>
      <c r="I32" s="276"/>
      <c r="J32" s="276"/>
      <c r="K32" s="276"/>
      <c r="L32" s="276"/>
      <c r="M32" s="276"/>
      <c r="N32" s="277"/>
    </row>
    <row r="33" spans="1:7" s="267" customFormat="1" ht="42.75" customHeight="1" x14ac:dyDescent="0.3">
      <c r="A33" s="275" t="s">
        <v>221</v>
      </c>
      <c r="B33" s="318">
        <v>20.3</v>
      </c>
      <c r="C33" s="318">
        <v>21.2</v>
      </c>
      <c r="D33" s="318">
        <v>22.3</v>
      </c>
      <c r="E33" s="318">
        <v>23.4</v>
      </c>
      <c r="F33" s="318">
        <v>24.7</v>
      </c>
      <c r="G33" s="318">
        <v>26.1</v>
      </c>
    </row>
    <row r="34" spans="1:7" ht="22.5" customHeight="1" x14ac:dyDescent="0.3">
      <c r="A34" s="268" t="s">
        <v>235</v>
      </c>
      <c r="B34" s="280"/>
      <c r="C34" s="316">
        <f>C33/B33*100</f>
        <v>104.43349753694579</v>
      </c>
      <c r="D34" s="316">
        <f>D33/C33*100</f>
        <v>105.18867924528304</v>
      </c>
      <c r="E34" s="316">
        <f>E33/D33*100</f>
        <v>104.93273542600896</v>
      </c>
      <c r="F34" s="316">
        <f>F33/E33*100</f>
        <v>105.55555555555556</v>
      </c>
      <c r="G34" s="316">
        <f>G33/F33*100</f>
        <v>105.668016194332</v>
      </c>
    </row>
  </sheetData>
  <mergeCells count="9">
    <mergeCell ref="A2:G2"/>
    <mergeCell ref="A3:G3"/>
    <mergeCell ref="A4:A5"/>
    <mergeCell ref="C4:C5"/>
    <mergeCell ref="D4:D5"/>
    <mergeCell ref="E4:E5"/>
    <mergeCell ref="F4:F5"/>
    <mergeCell ref="G4:G5"/>
    <mergeCell ref="B4:B5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расчет по сел.хоз. 2014-2016</vt:lpstr>
      <vt:lpstr>сельское хозяйство (2014-2016)</vt:lpstr>
      <vt:lpstr>2010 год</vt:lpstr>
      <vt:lpstr>2011 год</vt:lpstr>
      <vt:lpstr>2012 год</vt:lpstr>
      <vt:lpstr>форма</vt:lpstr>
      <vt:lpstr>'2010 год'!Заголовки_для_печати</vt:lpstr>
      <vt:lpstr>'2011 год'!Заголовки_для_печати</vt:lpstr>
      <vt:lpstr>'2010 год'!Область_печати</vt:lpstr>
      <vt:lpstr>'2011 год'!Область_печати</vt:lpstr>
      <vt:lpstr>форма!Область_печати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Aleks352</cp:lastModifiedBy>
  <cp:lastPrinted>2020-10-30T13:10:09Z</cp:lastPrinted>
  <dcterms:created xsi:type="dcterms:W3CDTF">2019-01-29T10:16:05Z</dcterms:created>
  <dcterms:modified xsi:type="dcterms:W3CDTF">2020-11-03T17:53:22Z</dcterms:modified>
</cp:coreProperties>
</file>