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5" windowWidth="9825" windowHeight="11085" tabRatio="825" activeTab="0"/>
  </bookViews>
  <sheets>
    <sheet name="2021" sheetId="1" r:id="rId1"/>
    <sheet name="2031" sheetId="2" r:id="rId2"/>
    <sheet name="п.Степной" sheetId="3" r:id="rId3"/>
    <sheet name="п.Андреедмитриевский" sheetId="4" r:id="rId4"/>
    <sheet name="Кочергин" sheetId="5" r:id="rId5"/>
    <sheet name="Михайлов" sheetId="6" r:id="rId6"/>
    <sheet name="Светлая Заря" sheetId="7" r:id="rId7"/>
    <sheet name="Щебенозаводской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xlnm.Print_Titles" localSheetId="0">'2021'!$6:$14</definedName>
    <definedName name="_xlnm.Print_Titles" localSheetId="1">'2031'!$6:$14</definedName>
  </definedNames>
  <calcPr fullCalcOnLoad="1"/>
</workbook>
</file>

<file path=xl/comments1.xml><?xml version="1.0" encoding="utf-8"?>
<comments xmlns="http://schemas.openxmlformats.org/spreadsheetml/2006/main">
  <authors>
    <author>Лена</author>
    <author>user</author>
  </authors>
  <commentList>
    <comment ref="C51" authorId="0">
      <text>
        <r>
          <rPr>
            <b/>
            <sz val="8"/>
            <rFont val="Tahoma"/>
            <family val="2"/>
          </rPr>
          <t>Лена:</t>
        </r>
        <r>
          <rPr>
            <sz val="8"/>
            <rFont val="Tahoma"/>
            <family val="2"/>
          </rPr>
          <t xml:space="preserve">
свыше 0,2 до 1 тыс. чел 500-300 мест;
1 до 3 тыс. чел. 300-230 мест;
3 до 5 тыс. чел. 230-190 мест;
5 до 10 тыс. чел. 190-140 мест</t>
        </r>
      </text>
    </comment>
    <comment ref="B59" authorId="0">
      <text>
        <r>
          <rPr>
            <b/>
            <sz val="8"/>
            <rFont val="Tahoma"/>
            <family val="2"/>
          </rPr>
          <t>Лена:</t>
        </r>
        <r>
          <rPr>
            <sz val="8"/>
            <rFont val="Tahoma"/>
            <family val="2"/>
          </rPr>
          <t xml:space="preserve">
свыше 1 до 3 тыс. чел. 6-7,5/5-6;
свыше 3 до 5 тыс. чел. 5-6/4-5;
свыше 5 до 10 тыс. чел. 4,5-5/3-4</t>
        </r>
      </text>
    </comment>
    <comment ref="C68" authorId="1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Спортивные залы и крытые бассейны для климатических подрайонов IА, IБ, IГ, IД и IIА, м2 площади пола, зеркала воды на 1 тыс. чел. 
Для поселений, тыс. чел.       Спортивный зал            Бассейн
</t>
        </r>
        <r>
          <rPr>
            <b/>
            <sz val="10"/>
            <rFont val="Tahoma"/>
            <family val="2"/>
          </rPr>
          <t>св. 100                                             120                             50</t>
        </r>
        <r>
          <rPr>
            <sz val="10"/>
            <rFont val="Tahoma"/>
            <family val="2"/>
          </rPr>
          <t xml:space="preserve">
« 50 до 100                                         130                               55
</t>
        </r>
        <r>
          <rPr>
            <b/>
            <sz val="10"/>
            <rFont val="Tahoma"/>
            <family val="2"/>
          </rPr>
          <t>« 25 « 50                                         150                             65</t>
        </r>
        <r>
          <rPr>
            <sz val="10"/>
            <rFont val="Tahoma"/>
            <family val="2"/>
          </rPr>
          <t xml:space="preserve">
« 12 « 25                                             175                               80
«</t>
        </r>
        <r>
          <rPr>
            <b/>
            <sz val="10"/>
            <rFont val="Tahoma"/>
            <family val="2"/>
          </rPr>
          <t xml:space="preserve"> 5 « 12                                            200                           100</t>
        </r>
        <r>
          <rPr>
            <sz val="10"/>
            <rFont val="Tahoma"/>
            <family val="2"/>
          </rPr>
          <t xml:space="preserve">
</t>
        </r>
      </text>
    </comment>
    <comment ref="C93" authorId="1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                                                                     Городские поселения               Сельские поселения  
Магазины,
 м2 торговой площади на 1 тыс. чел.            280 (100)                                                300                                                
В том числе:  
продовольственных товаров, объект           100 (70)                                                  100
непродовольственных товаров, объект        180 (30)                                                  200
    </t>
        </r>
      </text>
    </comment>
    <comment ref="C102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Город 40 (8)
Село (40) мест на 1 тыс. населения</t>
        </r>
      </text>
    </comment>
    <comment ref="C160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в городах 1 операционное место (окно) на 2-3 тыс. чел.
в сельских поселениях 1 операционное место (окно) на 1-2 тыс. чел.
</t>
        </r>
      </text>
    </comment>
  </commentList>
</comments>
</file>

<file path=xl/comments2.xml><?xml version="1.0" encoding="utf-8"?>
<comments xmlns="http://schemas.openxmlformats.org/spreadsheetml/2006/main">
  <authors>
    <author>Лена</author>
    <author>user</author>
  </authors>
  <commentList>
    <comment ref="C51" authorId="0">
      <text>
        <r>
          <rPr>
            <b/>
            <sz val="8"/>
            <rFont val="Tahoma"/>
            <family val="2"/>
          </rPr>
          <t>Лена:</t>
        </r>
        <r>
          <rPr>
            <sz val="8"/>
            <rFont val="Tahoma"/>
            <family val="2"/>
          </rPr>
          <t xml:space="preserve">
свыше 0,2 до 1 тыс. чел 500-300 мест;
1 до 3 тыс. чел. 300-230 мест;
3 до 5 тыс. чел. 230-190 мест;
5 до 10 тыс. чел. 190-140 мест</t>
        </r>
      </text>
    </comment>
    <comment ref="B59" authorId="0">
      <text>
        <r>
          <rPr>
            <b/>
            <sz val="8"/>
            <rFont val="Tahoma"/>
            <family val="2"/>
          </rPr>
          <t>Лена:</t>
        </r>
        <r>
          <rPr>
            <sz val="8"/>
            <rFont val="Tahoma"/>
            <family val="2"/>
          </rPr>
          <t xml:space="preserve">
свыше 1 до 3 тыс. чел. 6-7,5/5-6;
свыше 3 до 5 тыс. чел. 5-6/4-5;
свыше 5 до 10 тыс. чел. 4,5-5/3-4</t>
        </r>
      </text>
    </comment>
    <comment ref="C68" authorId="1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Спортивные залы и крытые бассейны для климатических подрайонов IА, IБ, IГ, IД и IIА, м2 площади пола, зеркала воды на 1 тыс. чел. 
Для поселений, тыс. чел.       Спортивный зал            Бассейн
</t>
        </r>
        <r>
          <rPr>
            <b/>
            <sz val="10"/>
            <rFont val="Tahoma"/>
            <family val="2"/>
          </rPr>
          <t>св. 100                                             120                             50</t>
        </r>
        <r>
          <rPr>
            <sz val="10"/>
            <rFont val="Tahoma"/>
            <family val="2"/>
          </rPr>
          <t xml:space="preserve">
« 50 до 100                                         130                               55
</t>
        </r>
        <r>
          <rPr>
            <b/>
            <sz val="10"/>
            <rFont val="Tahoma"/>
            <family val="2"/>
          </rPr>
          <t>« 25 « 50                                         150                             65</t>
        </r>
        <r>
          <rPr>
            <sz val="10"/>
            <rFont val="Tahoma"/>
            <family val="2"/>
          </rPr>
          <t xml:space="preserve">
« 12 « 25                                             175                               80
«</t>
        </r>
        <r>
          <rPr>
            <b/>
            <sz val="10"/>
            <rFont val="Tahoma"/>
            <family val="2"/>
          </rPr>
          <t xml:space="preserve"> 5 « 12                                            200                           100</t>
        </r>
        <r>
          <rPr>
            <sz val="10"/>
            <rFont val="Tahoma"/>
            <family val="2"/>
          </rPr>
          <t xml:space="preserve">
</t>
        </r>
      </text>
    </comment>
    <comment ref="C93" authorId="1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                                                                     Городские поселения               Сельские поселения  
Магазины,
 м2 торговой площади на 1 тыс. чел.            280 (100)                                                300                                                
В том числе:  
продовольственных товаров, объект           100 (70)                                                  100
непродовольственных товаров, объект        180 (30)                                                  200
    </t>
        </r>
      </text>
    </comment>
    <comment ref="C102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Город 40 (8)
Село (40) мест на 1 тыс. населения</t>
        </r>
      </text>
    </comment>
    <comment ref="C160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в городах 1 операционное место (окно) на 2-3 тыс. чел.
в сельских поселениях 1 операционное место (окно) на 1-2 тыс. чел.
</t>
        </r>
      </text>
    </comment>
  </commentList>
</comments>
</file>

<file path=xl/sharedStrings.xml><?xml version="1.0" encoding="utf-8"?>
<sst xmlns="http://schemas.openxmlformats.org/spreadsheetml/2006/main" count="702" uniqueCount="121">
  <si>
    <t xml:space="preserve">Наименование    </t>
  </si>
  <si>
    <t>место</t>
  </si>
  <si>
    <t>Аптеки</t>
  </si>
  <si>
    <t>Спортивные залы общего пользования</t>
  </si>
  <si>
    <t>Предприятия общественного питания</t>
  </si>
  <si>
    <t>Предприятия бытового обслуживания</t>
  </si>
  <si>
    <t>Прачечные</t>
  </si>
  <si>
    <t>кг белья в смену</t>
  </si>
  <si>
    <t>объект</t>
  </si>
  <si>
    <t>Кладбище традиционного захоронения</t>
  </si>
  <si>
    <t>га</t>
  </si>
  <si>
    <t>Плоскостные спортивные сооружения</t>
  </si>
  <si>
    <t>№№ п.п.</t>
  </si>
  <si>
    <t>Магазины продовольственных и непродовольственных товаров</t>
  </si>
  <si>
    <t>рабочее место</t>
  </si>
  <si>
    <t>Численность населения (чел.)</t>
  </si>
  <si>
    <t>Возрастные группы населения</t>
  </si>
  <si>
    <t>свыше 55 лет жен.</t>
  </si>
  <si>
    <t>свыше 60 лет муж.</t>
  </si>
  <si>
    <t>Итого несамодеятельного населения (чел.)</t>
  </si>
  <si>
    <t>от 16 до 54 лет включительно, жен.</t>
  </si>
  <si>
    <t>от 16 до 59 лет включительно, муж.</t>
  </si>
  <si>
    <t>Итого трудоспособного населения</t>
  </si>
  <si>
    <t>Существующее положение</t>
  </si>
  <si>
    <t>% к общей численности</t>
  </si>
  <si>
    <t>На расчетный срок</t>
  </si>
  <si>
    <t>более 18 лет</t>
  </si>
  <si>
    <t>До 1 года</t>
  </si>
  <si>
    <t>С 60 лет</t>
  </si>
  <si>
    <t>Единица измерения</t>
  </si>
  <si>
    <t xml:space="preserve">кв.м пола </t>
  </si>
  <si>
    <t>кв.м.</t>
  </si>
  <si>
    <t>кв.м  торговой площади</t>
  </si>
  <si>
    <t>кв.м торговой площади</t>
  </si>
  <si>
    <t>0-6 лет</t>
  </si>
  <si>
    <t>7-17 лет</t>
  </si>
  <si>
    <t>7-15 лет</t>
  </si>
  <si>
    <t>15-17 лет</t>
  </si>
  <si>
    <t>Первая очередь</t>
  </si>
  <si>
    <t>4-17 лет</t>
  </si>
  <si>
    <t>Примечание</t>
  </si>
  <si>
    <t>Рынок</t>
  </si>
  <si>
    <t>Сохраняется в существующих учреждениях населенного пункта</t>
  </si>
  <si>
    <t>Итого нормативная потребность</t>
  </si>
  <si>
    <t>20% сопряженного населения первая очередь</t>
  </si>
  <si>
    <t>20% сопряженного населения</t>
  </si>
  <si>
    <t>Химчистки</t>
  </si>
  <si>
    <t>Расчет учреждений и предприятий обслуживания для населения</t>
  </si>
  <si>
    <t>по населенному пункту</t>
  </si>
  <si>
    <t>по населенному пункту с учетом сопряженного населения</t>
  </si>
  <si>
    <t xml:space="preserve">Требуется запроектировать </t>
  </si>
  <si>
    <t>Рекомендуемая минимальная обеспеченность на 1 тыс. жителей</t>
  </si>
  <si>
    <t>Учреждения образования</t>
  </si>
  <si>
    <t>Учреждения здравоохранения и социального обслуживания</t>
  </si>
  <si>
    <t>Молочные кухни (для детей до 1 года)</t>
  </si>
  <si>
    <t>порций в сутки на 1 ребенка</t>
  </si>
  <si>
    <t>по заданию на проектирование</t>
  </si>
  <si>
    <t>Учреждения культуры и искусства</t>
  </si>
  <si>
    <t>Клубы</t>
  </si>
  <si>
    <t>Физкультурно-спортивные сооружения</t>
  </si>
  <si>
    <t>Предприятия торговли и общественного питания</t>
  </si>
  <si>
    <t>Учреждения и предприятия бытового и коммунального обслуживания</t>
  </si>
  <si>
    <t>Отделения, филиалы банка, операционные кассы</t>
  </si>
  <si>
    <t>Фельдшерские и фельдшерско-аккушерские пункты</t>
  </si>
  <si>
    <t>Дошкольные образовательные учреждения, всего по поселению,</t>
  </si>
  <si>
    <t>в том числе</t>
  </si>
  <si>
    <t xml:space="preserve">Общеобразовательные школы, всего по поселению </t>
  </si>
  <si>
    <t>всего по поселению, в т.ч.</t>
  </si>
  <si>
    <t>Возростная стр-ра'!A1</t>
  </si>
  <si>
    <t>Возрастная структура 3 пок'!A1</t>
  </si>
  <si>
    <t>Общая численность населения  (чел.)</t>
  </si>
  <si>
    <t>Половозрастные группы населения</t>
  </si>
  <si>
    <t>от 0 до 7 лет</t>
  </si>
  <si>
    <t>от 7 до 16 лет</t>
  </si>
  <si>
    <t>Итого населения моложе трудоспособного возраста</t>
  </si>
  <si>
    <t>женщины от 16 до 55 лет</t>
  </si>
  <si>
    <t>мужчины от 16 до 60 лет</t>
  </si>
  <si>
    <t>женщины старше 55 лет</t>
  </si>
  <si>
    <t>мужчины старше 60 лет</t>
  </si>
  <si>
    <t>Итого населения старше трудоспособного возраста</t>
  </si>
  <si>
    <t>существующее положение (2007 год)</t>
  </si>
  <si>
    <t>первая очередь строительства (2018 год)</t>
  </si>
  <si>
    <t>расчетный срок (2028 год)</t>
  </si>
  <si>
    <t>Административно-деловые и хозяйственные учреждения</t>
  </si>
  <si>
    <t>50% обеспеченности детей 1-6 лет</t>
  </si>
  <si>
    <t>100% обеспеченности 1-9 кл., 20% обеспеченности 10-11 кл.</t>
  </si>
  <si>
    <t>с учетом обслуживания поселения</t>
  </si>
  <si>
    <t>1 объект на 6,2 тыс.чел.</t>
  </si>
  <si>
    <t>Нормативная потребность  населения (тыс. чел.)</t>
  </si>
  <si>
    <t>Нормативная потребность сопряженного населения (тыс. чел.)</t>
  </si>
  <si>
    <t>Библиотеки</t>
  </si>
  <si>
    <t>опер.место</t>
  </si>
  <si>
    <t>2-6 лет</t>
  </si>
  <si>
    <t>1 на 3-5 тыс.чел.</t>
  </si>
  <si>
    <t>Бассейны (открытые и закрытые общего пользования)</t>
  </si>
  <si>
    <t>кв.м зеркала воды</t>
  </si>
  <si>
    <t>Безводного сельского поселения Курганинского района</t>
  </si>
  <si>
    <t>1 очередь строительства (2021 г.)</t>
  </si>
  <si>
    <t>п.Степной</t>
  </si>
  <si>
    <t>п.Андреедмитриевский</t>
  </si>
  <si>
    <t>х.Кочергин</t>
  </si>
  <si>
    <t>х.Михайлов</t>
  </si>
  <si>
    <t>х.Светлая Заря</t>
  </si>
  <si>
    <t>п.Щебенозаводской</t>
  </si>
  <si>
    <t>поселок Степной</t>
  </si>
  <si>
    <t>хутор Кочергин</t>
  </si>
  <si>
    <t>хутор Михайлов</t>
  </si>
  <si>
    <t>хутор Светлая Заря</t>
  </si>
  <si>
    <t>поселок Щебенозаводской</t>
  </si>
  <si>
    <t>поселок Андрее-Дмитриевский</t>
  </si>
  <si>
    <t>с учетом обслуживания х.Михайлов</t>
  </si>
  <si>
    <t>с учетом обслуживания п.Андрее-Дмитриевский, п.Щебенозаводской, х.Михайлов</t>
  </si>
  <si>
    <t>с учетом обслуживания х.Кочергин</t>
  </si>
  <si>
    <t>с учетом обслуживания п.Андрее-Дмитриевский, х.Михайлов</t>
  </si>
  <si>
    <t>п.Андрее-Дмитриевский</t>
  </si>
  <si>
    <t>с учетом обслуживания п.Щебенозаводской</t>
  </si>
  <si>
    <t>расчетный срок (2031 г.)</t>
  </si>
  <si>
    <t>Банно-оздоровительные комплексы</t>
  </si>
  <si>
    <t>Отделения связи</t>
  </si>
  <si>
    <t>Таблица 21</t>
  </si>
  <si>
    <t>Таблица 27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</si>
</sst>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49" fontId="0" fillId="33" borderId="12" xfId="0" applyNumberFormat="1" applyFill="1" applyBorder="1" applyAlignment="1">
      <alignment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33" borderId="12" xfId="0" applyFill="1" applyBorder="1" applyAlignment="1">
      <alignment/>
    </xf>
    <xf numFmtId="3" fontId="0" fillId="0" borderId="15" xfId="0" applyNumberFormat="1" applyBorder="1" applyAlignment="1">
      <alignment wrapText="1"/>
    </xf>
    <xf numFmtId="1" fontId="0" fillId="0" borderId="15" xfId="0" applyNumberFormat="1" applyBorder="1" applyAlignment="1">
      <alignment wrapText="1"/>
    </xf>
    <xf numFmtId="3" fontId="0" fillId="33" borderId="15" xfId="0" applyNumberFormat="1" applyFill="1" applyBorder="1" applyAlignment="1">
      <alignment wrapText="1"/>
    </xf>
    <xf numFmtId="1" fontId="0" fillId="33" borderId="12" xfId="0" applyNumberFormat="1" applyFill="1" applyBorder="1" applyAlignment="1">
      <alignment/>
    </xf>
    <xf numFmtId="4" fontId="0" fillId="0" borderId="10" xfId="0" applyNumberFormat="1" applyBorder="1" applyAlignment="1">
      <alignment wrapText="1"/>
    </xf>
    <xf numFmtId="4" fontId="0" fillId="33" borderId="10" xfId="0" applyNumberFormat="1" applyFill="1" applyBorder="1" applyAlignment="1">
      <alignment wrapText="1"/>
    </xf>
    <xf numFmtId="3" fontId="0" fillId="33" borderId="12" xfId="0" applyNumberForma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1" fontId="5" fillId="0" borderId="20" xfId="0" applyNumberFormat="1" applyFont="1" applyFill="1" applyBorder="1" applyAlignment="1">
      <alignment horizontal="center" vertical="center" wrapText="1"/>
    </xf>
    <xf numFmtId="1" fontId="5" fillId="0" borderId="21" xfId="0" applyNumberFormat="1" applyFont="1" applyFill="1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vertical="center"/>
    </xf>
    <xf numFmtId="0" fontId="7" fillId="0" borderId="12" xfId="0" applyFont="1" applyFill="1" applyBorder="1" applyAlignment="1">
      <alignment vertical="center"/>
    </xf>
    <xf numFmtId="1" fontId="0" fillId="0" borderId="15" xfId="0" applyNumberFormat="1" applyFont="1" applyBorder="1" applyAlignment="1">
      <alignment wrapText="1"/>
    </xf>
    <xf numFmtId="9" fontId="4" fillId="0" borderId="14" xfId="0" applyNumberFormat="1" applyFont="1" applyBorder="1" applyAlignment="1">
      <alignment horizontal="center"/>
    </xf>
    <xf numFmtId="9" fontId="4" fillId="0" borderId="12" xfId="0" applyNumberFormat="1" applyFont="1" applyBorder="1" applyAlignment="1">
      <alignment horizontal="center"/>
    </xf>
    <xf numFmtId="1" fontId="0" fillId="33" borderId="15" xfId="0" applyNumberFormat="1" applyFill="1" applyBorder="1" applyAlignment="1">
      <alignment wrapText="1"/>
    </xf>
    <xf numFmtId="0" fontId="0" fillId="0" borderId="12" xfId="0" applyBorder="1" applyAlignment="1">
      <alignment wrapText="1"/>
    </xf>
    <xf numFmtId="4" fontId="0" fillId="0" borderId="12" xfId="0" applyNumberFormat="1" applyBorder="1" applyAlignment="1">
      <alignment wrapText="1"/>
    </xf>
    <xf numFmtId="4" fontId="0" fillId="33" borderId="12" xfId="0" applyNumberFormat="1" applyFill="1" applyBorder="1" applyAlignment="1">
      <alignment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 wrapText="1"/>
    </xf>
    <xf numFmtId="1" fontId="13" fillId="0" borderId="12" xfId="0" applyNumberFormat="1" applyFont="1" applyFill="1" applyBorder="1" applyAlignment="1">
      <alignment horizontal="center" vertical="center" wrapText="1"/>
    </xf>
    <xf numFmtId="176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1" fillId="0" borderId="0" xfId="42" applyAlignment="1" applyProtection="1" quotePrefix="1">
      <alignment/>
      <protection/>
    </xf>
    <xf numFmtId="3" fontId="0" fillId="0" borderId="15" xfId="0" applyNumberFormat="1" applyFont="1" applyBorder="1" applyAlignment="1">
      <alignment wrapText="1"/>
    </xf>
    <xf numFmtId="0" fontId="7" fillId="0" borderId="12" xfId="0" applyFont="1" applyBorder="1" applyAlignment="1">
      <alignment horizontal="center" wrapText="1"/>
    </xf>
    <xf numFmtId="0" fontId="13" fillId="0" borderId="12" xfId="0" applyFont="1" applyBorder="1" applyAlignment="1">
      <alignment horizontal="center" textRotation="90" wrapText="1"/>
    </xf>
    <xf numFmtId="1" fontId="7" fillId="0" borderId="12" xfId="0" applyNumberFormat="1" applyFont="1" applyBorder="1" applyAlignment="1">
      <alignment horizontal="center" wrapText="1"/>
    </xf>
    <xf numFmtId="1" fontId="5" fillId="0" borderId="12" xfId="0" applyNumberFormat="1" applyFont="1" applyBorder="1" applyAlignment="1">
      <alignment horizontal="center" wrapText="1"/>
    </xf>
    <xf numFmtId="4" fontId="51" fillId="0" borderId="12" xfId="0" applyNumberFormat="1" applyFont="1" applyBorder="1" applyAlignment="1">
      <alignment horizontal="center" wrapText="1"/>
    </xf>
    <xf numFmtId="4" fontId="5" fillId="0" borderId="12" xfId="0" applyNumberFormat="1" applyFont="1" applyBorder="1" applyAlignment="1">
      <alignment horizontal="center" wrapText="1"/>
    </xf>
    <xf numFmtId="3" fontId="5" fillId="0" borderId="12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7" fillId="3" borderId="12" xfId="0" applyFont="1" applyFill="1" applyBorder="1" applyAlignment="1">
      <alignment horizontal="left" vertical="top" wrapText="1"/>
    </xf>
    <xf numFmtId="1" fontId="7" fillId="3" borderId="14" xfId="0" applyNumberFormat="1" applyFont="1" applyFill="1" applyBorder="1" applyAlignment="1">
      <alignment horizontal="center" vertical="center" wrapText="1"/>
    </xf>
    <xf numFmtId="1" fontId="13" fillId="3" borderId="10" xfId="0" applyNumberFormat="1" applyFont="1" applyFill="1" applyBorder="1" applyAlignment="1">
      <alignment horizontal="center" vertical="center" wrapText="1"/>
    </xf>
    <xf numFmtId="1" fontId="7" fillId="3" borderId="10" xfId="0" applyNumberFormat="1" applyFont="1" applyFill="1" applyBorder="1" applyAlignment="1">
      <alignment horizontal="center" vertical="center" wrapText="1"/>
    </xf>
    <xf numFmtId="1" fontId="13" fillId="3" borderId="14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left" vertical="top" wrapText="1"/>
    </xf>
    <xf numFmtId="0" fontId="13" fillId="3" borderId="10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1" fontId="7" fillId="3" borderId="12" xfId="0" applyNumberFormat="1" applyFont="1" applyFill="1" applyBorder="1" applyAlignment="1">
      <alignment horizontal="center" vertical="center" wrapText="1"/>
    </xf>
    <xf numFmtId="1" fontId="13" fillId="3" borderId="12" xfId="0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176" fontId="7" fillId="3" borderId="12" xfId="0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5" fillId="3" borderId="12" xfId="0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1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horizontal="center" vertical="center" wrapText="1"/>
    </xf>
    <xf numFmtId="170" fontId="13" fillId="0" borderId="12" xfId="43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177" fontId="0" fillId="0" borderId="15" xfId="0" applyNumberFormat="1" applyFont="1" applyBorder="1" applyAlignment="1">
      <alignment wrapText="1"/>
    </xf>
    <xf numFmtId="0" fontId="5" fillId="0" borderId="1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14" fillId="0" borderId="21" xfId="0" applyFont="1" applyFill="1" applyBorder="1" applyAlignment="1">
      <alignment horizontal="center" vertical="center" textRotation="90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9" fontId="5" fillId="3" borderId="10" xfId="0" applyNumberFormat="1" applyFont="1" applyFill="1" applyBorder="1" applyAlignment="1">
      <alignment horizontal="center" vertical="center" wrapText="1"/>
    </xf>
    <xf numFmtId="9" fontId="5" fillId="3" borderId="21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2" fontId="12" fillId="3" borderId="10" xfId="0" applyNumberFormat="1" applyFont="1" applyFill="1" applyBorder="1" applyAlignment="1">
      <alignment horizontal="center" vertical="center" wrapText="1"/>
    </xf>
    <xf numFmtId="2" fontId="12" fillId="3" borderId="2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9" fontId="4" fillId="0" borderId="23" xfId="0" applyNumberFormat="1" applyFont="1" applyBorder="1" applyAlignment="1">
      <alignment horizontal="center"/>
    </xf>
    <xf numFmtId="9" fontId="4" fillId="0" borderId="24" xfId="0" applyNumberFormat="1" applyFont="1" applyBorder="1" applyAlignment="1">
      <alignment horizontal="center"/>
    </xf>
    <xf numFmtId="9" fontId="4" fillId="0" borderId="13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&#1084;&#1072;&#1088;&#1080;&#1085;&#1072;\&#1052;&#1086;&#1080;%20&#1088;&#1072;&#1081;&#1086;&#1085;&#1099;\&#1041;&#1077;&#1079;&#1074;&#1086;&#1076;&#1085;&#1086;&#1077;%20&#1057;&#1055;\&#1056;&#1072;&#1089;&#1095;&#1077;&#1090;%20&#1085;&#1072;&#1089;&#1077;&#1083;&#1077;&#1085;&#1080;&#1103;%20&#1087;.&#1057;&#1090;&#1077;&#1087;&#1085;&#1086;&#1081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\&#1084;&#1072;&#1088;&#1080;&#1085;&#1072;\&#1052;&#1086;&#1080;%20&#1088;&#1072;&#1081;&#1086;&#1085;&#1099;\&#1041;&#1077;&#1079;&#1074;&#1086;&#1076;&#1085;&#1086;&#1077;%20&#1057;&#1055;\&#1056;&#1072;&#1089;&#1095;&#1077;&#1090;%20&#1085;&#1072;&#1089;&#1077;&#1083;&#1077;&#1085;&#1080;&#1103;%20&#1087;.&#1040;&#1085;&#1076;&#1088;&#1077;&#1077;&#1076;&#1084;&#1080;&#1090;&#1088;&#1080;&#1077;&#1074;&#1089;&#1082;&#1080;&#1081;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\&#1084;&#1072;&#1088;&#1080;&#1085;&#1072;\&#1052;&#1086;&#1080;%20&#1088;&#1072;&#1081;&#1086;&#1085;&#1099;\&#1041;&#1077;&#1079;&#1074;&#1086;&#1076;&#1085;&#1086;&#1077;%20&#1057;&#1055;\&#1056;&#1072;&#1089;&#1095;&#1077;&#1090;%20&#1085;&#1072;&#1089;&#1077;&#1083;&#1077;&#1085;&#1080;&#1103;%20&#1093;.&#1050;&#1086;&#1095;&#1077;&#1088;&#1075;&#1080;&#1085;%20&#1085;&#1086;&#1074;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\&#1084;&#1072;&#1088;&#1080;&#1085;&#1072;\&#1052;&#1086;&#1080;%20&#1088;&#1072;&#1081;&#1086;&#1085;&#1099;\&#1041;&#1077;&#1079;&#1074;&#1086;&#1076;&#1085;&#1086;&#1077;%20&#1057;&#1055;\&#1056;&#1072;&#1089;&#1095;&#1077;&#1090;%20&#1085;&#1072;&#1089;&#1077;&#1083;&#1077;&#1085;&#1080;&#1103;%20&#1093;.&#1057;&#1074;&#1077;&#1090;&#1083;&#1072;&#1103;%20&#1047;&#1072;&#1088;&#1103;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\&#1084;&#1072;&#1088;&#1080;&#1085;&#1072;\&#1052;&#1086;&#1080;%20&#1088;&#1072;&#1081;&#1086;&#1085;&#1099;\&#1041;&#1077;&#1079;&#1074;&#1086;&#1076;&#1085;&#1086;&#1077;%20&#1057;&#1055;\&#1056;&#1072;&#1089;&#1095;&#1077;&#1090;%20&#1085;&#1072;&#1089;&#1077;&#1083;&#1077;&#1085;&#1080;&#1103;%20&#1087;.&#1065;&#1077;&#1073;&#1077;&#1085;&#1086;&#1079;&#1072;&#1074;&#1086;&#1076;&#1089;&#1082;&#1086;&#1081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Возростная стр-ра"/>
      <sheetName val="Миграция"/>
      <sheetName val="рождаемость"/>
      <sheetName val="Рас. К.р."/>
      <sheetName val="Пр.рож"/>
      <sheetName val="СМ. 1 пок"/>
      <sheetName val="Рас. К.с."/>
      <sheetName val="Пр.см"/>
      <sheetName val="Возрастная структура 2 пок"/>
      <sheetName val="рождаемость 2"/>
      <sheetName val="СМ. 2 пок"/>
      <sheetName val="Возрастная структура 3 пок"/>
      <sheetName val="рождаемость 3"/>
      <sheetName val="СМ. 3 пок"/>
      <sheetName val="Возрастная структура 4 пок"/>
      <sheetName val="рождаемость 4"/>
      <sheetName val="СМ. 4 пок"/>
      <sheetName val="Возрастная структура 5 пок"/>
      <sheetName val="для пояснительной записки"/>
      <sheetName val="для соц кульбыта"/>
      <sheetName val="Для Пз"/>
      <sheetName val="Пр жиз сущ пол"/>
      <sheetName val="Пр жиз 1 пок"/>
      <sheetName val="Пр жиз 2 пок"/>
      <sheetName val="Пр жиз 3 пок"/>
      <sheetName val="Пр жиз 4 пок"/>
      <sheetName val="Проектная территория"/>
      <sheetName val="Проектная территория 2"/>
      <sheetName val="По годам"/>
    </sheetNames>
    <sheetDataSet>
      <sheetData sheetId="1">
        <row r="20">
          <cell r="AE20">
            <v>43</v>
          </cell>
        </row>
        <row r="21">
          <cell r="AE21">
            <v>79</v>
          </cell>
        </row>
        <row r="22">
          <cell r="AE22">
            <v>62</v>
          </cell>
        </row>
        <row r="23">
          <cell r="AE23">
            <v>38</v>
          </cell>
        </row>
        <row r="24">
          <cell r="AE24">
            <v>29</v>
          </cell>
        </row>
        <row r="25">
          <cell r="AE25">
            <v>11</v>
          </cell>
        </row>
        <row r="28">
          <cell r="AC28">
            <v>275</v>
          </cell>
        </row>
        <row r="29">
          <cell r="AD29">
            <v>653</v>
          </cell>
          <cell r="AE29">
            <v>614</v>
          </cell>
        </row>
        <row r="30">
          <cell r="AD30">
            <v>325</v>
          </cell>
          <cell r="AE30">
            <v>333</v>
          </cell>
        </row>
        <row r="31">
          <cell r="T31">
            <v>22</v>
          </cell>
          <cell r="AC31">
            <v>18</v>
          </cell>
        </row>
        <row r="32">
          <cell r="T32">
            <v>20</v>
          </cell>
        </row>
        <row r="37">
          <cell r="AC37">
            <v>113</v>
          </cell>
        </row>
        <row r="43">
          <cell r="AC43">
            <v>80</v>
          </cell>
        </row>
        <row r="44">
          <cell r="AC44">
            <v>358</v>
          </cell>
        </row>
      </sheetData>
      <sheetData sheetId="12">
        <row r="16">
          <cell r="D16">
            <v>95</v>
          </cell>
        </row>
        <row r="17">
          <cell r="D17">
            <v>84</v>
          </cell>
        </row>
        <row r="18">
          <cell r="D18">
            <v>66</v>
          </cell>
        </row>
        <row r="19">
          <cell r="D19">
            <v>39</v>
          </cell>
        </row>
        <row r="20">
          <cell r="D20">
            <v>62</v>
          </cell>
        </row>
        <row r="21">
          <cell r="D21">
            <v>40</v>
          </cell>
        </row>
        <row r="22">
          <cell r="D22">
            <v>24</v>
          </cell>
        </row>
        <row r="26">
          <cell r="C26">
            <v>672</v>
          </cell>
          <cell r="D26">
            <v>599</v>
          </cell>
        </row>
        <row r="27">
          <cell r="C27">
            <v>245</v>
          </cell>
        </row>
        <row r="28">
          <cell r="B28">
            <v>30</v>
          </cell>
        </row>
        <row r="29">
          <cell r="B29">
            <v>29</v>
          </cell>
        </row>
        <row r="34">
          <cell r="B34">
            <v>204</v>
          </cell>
        </row>
        <row r="46">
          <cell r="B46">
            <v>1890</v>
          </cell>
        </row>
        <row r="47">
          <cell r="B47">
            <v>192</v>
          </cell>
        </row>
        <row r="48">
          <cell r="B48">
            <v>36</v>
          </cell>
        </row>
      </sheetData>
      <sheetData sheetId="18">
        <row r="17">
          <cell r="D17">
            <v>80</v>
          </cell>
        </row>
        <row r="18">
          <cell r="D18">
            <v>93</v>
          </cell>
        </row>
        <row r="19">
          <cell r="D19">
            <v>80</v>
          </cell>
        </row>
        <row r="20">
          <cell r="D20">
            <v>56</v>
          </cell>
        </row>
        <row r="21">
          <cell r="D21">
            <v>29</v>
          </cell>
        </row>
        <row r="22">
          <cell r="D22">
            <v>44</v>
          </cell>
        </row>
        <row r="26">
          <cell r="C26">
            <v>669</v>
          </cell>
          <cell r="D26">
            <v>694</v>
          </cell>
        </row>
        <row r="27">
          <cell r="C27">
            <v>239</v>
          </cell>
          <cell r="D27">
            <v>382</v>
          </cell>
        </row>
        <row r="28">
          <cell r="B28">
            <v>27</v>
          </cell>
        </row>
        <row r="29">
          <cell r="B29">
            <v>26</v>
          </cell>
        </row>
        <row r="34">
          <cell r="B34">
            <v>191</v>
          </cell>
        </row>
        <row r="47">
          <cell r="B47">
            <v>275</v>
          </cell>
        </row>
        <row r="48">
          <cell r="B48">
            <v>60</v>
          </cell>
        </row>
      </sheetData>
      <sheetData sheetId="19">
        <row r="39">
          <cell r="E39">
            <v>0</v>
          </cell>
        </row>
        <row r="40">
          <cell r="E40">
            <v>0</v>
          </cell>
        </row>
      </sheetData>
      <sheetData sheetId="20">
        <row r="7">
          <cell r="E7">
            <v>245</v>
          </cell>
        </row>
        <row r="13">
          <cell r="E13">
            <v>239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Возростная стр-ра"/>
      <sheetName val="Миграция"/>
      <sheetName val="рождаемость"/>
      <sheetName val="Рас. К.р."/>
      <sheetName val="Пр.рож"/>
      <sheetName val="СМ. 1 пок"/>
      <sheetName val="Рас. К.с."/>
      <sheetName val="Пр.см"/>
      <sheetName val="Возрастная структура 2 пок"/>
      <sheetName val="рождаемость 2"/>
      <sheetName val="СМ. 2 пок"/>
      <sheetName val="Возрастная структура 3 пок"/>
      <sheetName val="рождаемость 3"/>
      <sheetName val="СМ. 3 пок"/>
      <sheetName val="Возрастная структура 4 пок"/>
      <sheetName val="рождаемость 4"/>
      <sheetName val="СМ. 4 пок"/>
      <sheetName val="Возрастная структура 5 пок"/>
      <sheetName val="для пояснительной записки"/>
      <sheetName val="для соц кульбыта"/>
      <sheetName val="Для Пз"/>
      <sheetName val="Пр жиз сущ пол"/>
      <sheetName val="Пр жиз 1 пок"/>
      <sheetName val="Пр жиз 2 пок"/>
      <sheetName val="Пр жиз 3 пок"/>
      <sheetName val="Пр жиз 4 пок"/>
      <sheetName val="Проектная территория"/>
      <sheetName val="Проектная территория 2"/>
      <sheetName val="По годам"/>
    </sheetNames>
    <sheetDataSet>
      <sheetData sheetId="1">
        <row r="20">
          <cell r="AE20">
            <v>8</v>
          </cell>
        </row>
        <row r="21">
          <cell r="AE21">
            <v>16</v>
          </cell>
        </row>
        <row r="22">
          <cell r="AE22">
            <v>12</v>
          </cell>
        </row>
        <row r="23">
          <cell r="AE23">
            <v>7</v>
          </cell>
        </row>
        <row r="24">
          <cell r="AE24">
            <v>6</v>
          </cell>
        </row>
        <row r="25">
          <cell r="AE25">
            <v>2</v>
          </cell>
        </row>
        <row r="28">
          <cell r="AC28">
            <v>47</v>
          </cell>
        </row>
        <row r="29">
          <cell r="AD29">
            <v>141</v>
          </cell>
          <cell r="AE29">
            <v>105</v>
          </cell>
        </row>
        <row r="30">
          <cell r="AD30">
            <v>62</v>
          </cell>
          <cell r="AE30">
            <v>65</v>
          </cell>
        </row>
        <row r="31">
          <cell r="T31">
            <v>4</v>
          </cell>
          <cell r="AC31">
            <v>2</v>
          </cell>
        </row>
        <row r="32">
          <cell r="T32">
            <v>4</v>
          </cell>
        </row>
        <row r="37">
          <cell r="AC37">
            <v>19</v>
          </cell>
        </row>
        <row r="43">
          <cell r="AC43">
            <v>15</v>
          </cell>
        </row>
        <row r="44">
          <cell r="AC44">
            <v>70</v>
          </cell>
        </row>
      </sheetData>
      <sheetData sheetId="12">
        <row r="16">
          <cell r="D16">
            <v>17</v>
          </cell>
        </row>
        <row r="17">
          <cell r="D17">
            <v>14</v>
          </cell>
        </row>
        <row r="18">
          <cell r="D18">
            <v>13</v>
          </cell>
        </row>
        <row r="19">
          <cell r="D19">
            <v>7</v>
          </cell>
        </row>
        <row r="20">
          <cell r="D20">
            <v>13</v>
          </cell>
        </row>
        <row r="21">
          <cell r="D21">
            <v>8</v>
          </cell>
        </row>
        <row r="22">
          <cell r="D22">
            <v>5</v>
          </cell>
        </row>
        <row r="26">
          <cell r="C26">
            <v>139</v>
          </cell>
          <cell r="D26">
            <v>103</v>
          </cell>
        </row>
        <row r="27">
          <cell r="C27">
            <v>49</v>
          </cell>
        </row>
        <row r="28">
          <cell r="B28">
            <v>6</v>
          </cell>
        </row>
        <row r="29">
          <cell r="B29">
            <v>6</v>
          </cell>
        </row>
        <row r="34">
          <cell r="B34">
            <v>41</v>
          </cell>
        </row>
        <row r="46">
          <cell r="B46">
            <v>362</v>
          </cell>
        </row>
        <row r="47">
          <cell r="B47">
            <v>31</v>
          </cell>
        </row>
        <row r="48">
          <cell r="B48">
            <v>6</v>
          </cell>
        </row>
      </sheetData>
      <sheetData sheetId="18">
        <row r="17">
          <cell r="D17">
            <v>16</v>
          </cell>
        </row>
        <row r="18">
          <cell r="D18">
            <v>16</v>
          </cell>
        </row>
        <row r="19">
          <cell r="D19">
            <v>13</v>
          </cell>
        </row>
        <row r="20">
          <cell r="D20">
            <v>11</v>
          </cell>
        </row>
        <row r="21">
          <cell r="D21">
            <v>5</v>
          </cell>
        </row>
        <row r="22">
          <cell r="D22">
            <v>9</v>
          </cell>
        </row>
        <row r="26">
          <cell r="C26">
            <v>130</v>
          </cell>
          <cell r="D26">
            <v>118</v>
          </cell>
        </row>
        <row r="27">
          <cell r="C27">
            <v>51</v>
          </cell>
          <cell r="D27">
            <v>70</v>
          </cell>
        </row>
        <row r="28">
          <cell r="B28">
            <v>4</v>
          </cell>
        </row>
        <row r="29">
          <cell r="B29">
            <v>4</v>
          </cell>
        </row>
        <row r="34">
          <cell r="B34">
            <v>33</v>
          </cell>
        </row>
        <row r="47">
          <cell r="B47">
            <v>58</v>
          </cell>
        </row>
        <row r="48">
          <cell r="B48">
            <v>11</v>
          </cell>
        </row>
      </sheetData>
      <sheetData sheetId="19">
        <row r="39">
          <cell r="E39">
            <v>0</v>
          </cell>
        </row>
        <row r="40">
          <cell r="E40">
            <v>0</v>
          </cell>
        </row>
      </sheetData>
      <sheetData sheetId="20">
        <row r="7">
          <cell r="E7">
            <v>49</v>
          </cell>
        </row>
        <row r="13">
          <cell r="E13">
            <v>51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Возростная стр-ра"/>
      <sheetName val="Миграция"/>
      <sheetName val="рождаемость"/>
      <sheetName val="Рас. К.р."/>
      <sheetName val="Пр.рож"/>
      <sheetName val="СМ. 1 пок"/>
      <sheetName val="Рас. К.с."/>
      <sheetName val="Пр.см"/>
      <sheetName val="Возрастная структура 2 пок"/>
      <sheetName val="рождаемость 2"/>
      <sheetName val="СМ. 2 пок"/>
      <sheetName val="Возрастная структура 3 пок"/>
      <sheetName val="рождаемость 3"/>
      <sheetName val="СМ. 3 пок"/>
      <sheetName val="Возрастная структура 4 пок"/>
      <sheetName val="рождаемость 4"/>
      <sheetName val="СМ. 4 пок"/>
      <sheetName val="Возрастная структура 5 пок"/>
      <sheetName val="для пояснительной записки"/>
      <sheetName val="для соц кульбыта"/>
      <sheetName val="Для Пз"/>
      <sheetName val="Пр жиз сущ пол"/>
      <sheetName val="Пр жиз 1 пок"/>
      <sheetName val="Пр жиз 2 пок"/>
      <sheetName val="Пр жиз 3 пок"/>
      <sheetName val="Пр жиз 4 пок"/>
      <sheetName val="Проектная территория"/>
      <sheetName val="Проектная территория 2"/>
      <sheetName val="По годам"/>
    </sheetNames>
    <sheetDataSet>
      <sheetData sheetId="1">
        <row r="20">
          <cell r="AE20">
            <v>7</v>
          </cell>
        </row>
        <row r="21">
          <cell r="AE21">
            <v>13</v>
          </cell>
        </row>
        <row r="22">
          <cell r="AE22">
            <v>10</v>
          </cell>
        </row>
        <row r="23">
          <cell r="AE23">
            <v>6</v>
          </cell>
        </row>
        <row r="24">
          <cell r="AE24">
            <v>5</v>
          </cell>
        </row>
        <row r="25">
          <cell r="AE25">
            <v>2</v>
          </cell>
        </row>
        <row r="28">
          <cell r="AC28">
            <v>47</v>
          </cell>
        </row>
        <row r="29">
          <cell r="AD29">
            <v>136</v>
          </cell>
          <cell r="AE29">
            <v>116</v>
          </cell>
        </row>
        <row r="30">
          <cell r="AD30">
            <v>55</v>
          </cell>
          <cell r="AE30">
            <v>55</v>
          </cell>
        </row>
        <row r="31">
          <cell r="T31">
            <v>4</v>
          </cell>
          <cell r="AC31">
            <v>2</v>
          </cell>
        </row>
        <row r="32">
          <cell r="T32">
            <v>4</v>
          </cell>
        </row>
        <row r="37">
          <cell r="AC37">
            <v>19</v>
          </cell>
        </row>
        <row r="43">
          <cell r="AC43">
            <v>16</v>
          </cell>
        </row>
        <row r="44">
          <cell r="AC44">
            <v>69</v>
          </cell>
        </row>
      </sheetData>
      <sheetData sheetId="12">
        <row r="16">
          <cell r="D16">
            <v>18</v>
          </cell>
        </row>
        <row r="17">
          <cell r="D17">
            <v>15</v>
          </cell>
        </row>
        <row r="18">
          <cell r="D18">
            <v>11</v>
          </cell>
        </row>
        <row r="19">
          <cell r="D19">
            <v>6</v>
          </cell>
        </row>
        <row r="20">
          <cell r="D20">
            <v>10</v>
          </cell>
        </row>
        <row r="21">
          <cell r="D21">
            <v>6</v>
          </cell>
        </row>
        <row r="22">
          <cell r="D22">
            <v>3</v>
          </cell>
        </row>
        <row r="26">
          <cell r="C26">
            <v>133</v>
          </cell>
          <cell r="D26">
            <v>112</v>
          </cell>
        </row>
        <row r="27">
          <cell r="C27">
            <v>43</v>
          </cell>
        </row>
        <row r="28">
          <cell r="B28">
            <v>6</v>
          </cell>
        </row>
        <row r="29">
          <cell r="B29">
            <v>6</v>
          </cell>
        </row>
        <row r="34">
          <cell r="B34">
            <v>41</v>
          </cell>
        </row>
        <row r="46">
          <cell r="B46">
            <v>351</v>
          </cell>
        </row>
        <row r="47">
          <cell r="B47">
            <v>32</v>
          </cell>
        </row>
        <row r="48">
          <cell r="B48">
            <v>6</v>
          </cell>
        </row>
      </sheetData>
      <sheetData sheetId="18">
        <row r="17">
          <cell r="D17">
            <v>16</v>
          </cell>
        </row>
        <row r="18">
          <cell r="D18">
            <v>17</v>
          </cell>
        </row>
        <row r="19">
          <cell r="D19">
            <v>15</v>
          </cell>
        </row>
        <row r="20">
          <cell r="D20">
            <v>9</v>
          </cell>
        </row>
        <row r="21">
          <cell r="D21">
            <v>4</v>
          </cell>
        </row>
        <row r="22">
          <cell r="D22">
            <v>7</v>
          </cell>
        </row>
        <row r="26">
          <cell r="C26">
            <v>128</v>
          </cell>
          <cell r="D26">
            <v>128</v>
          </cell>
        </row>
        <row r="27">
          <cell r="C27">
            <v>48</v>
          </cell>
          <cell r="D27">
            <v>68</v>
          </cell>
        </row>
        <row r="28">
          <cell r="B28">
            <v>4</v>
          </cell>
        </row>
        <row r="29">
          <cell r="B29">
            <v>4</v>
          </cell>
        </row>
        <row r="34">
          <cell r="B34">
            <v>28</v>
          </cell>
        </row>
        <row r="47">
          <cell r="B47">
            <v>50</v>
          </cell>
        </row>
        <row r="48">
          <cell r="B48">
            <v>11</v>
          </cell>
        </row>
      </sheetData>
      <sheetData sheetId="19">
        <row r="39">
          <cell r="E39">
            <v>0</v>
          </cell>
        </row>
        <row r="40">
          <cell r="E40">
            <v>0</v>
          </cell>
        </row>
      </sheetData>
      <sheetData sheetId="20">
        <row r="7">
          <cell r="E7">
            <v>43</v>
          </cell>
        </row>
        <row r="13">
          <cell r="E13">
            <v>48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Возростная стр-ра"/>
      <sheetName val="Миграция"/>
      <sheetName val="рождаемость"/>
      <sheetName val="Рас. К.р."/>
      <sheetName val="Пр.рож"/>
      <sheetName val="СМ. 1 пок"/>
      <sheetName val="Рас. К.с."/>
      <sheetName val="Пр.см"/>
      <sheetName val="Возрастная структура 2 пок"/>
      <sheetName val="рождаемость 2"/>
      <sheetName val="СМ. 2 пок"/>
      <sheetName val="Возрастная структура 3 пок"/>
      <sheetName val="рождаемость 3"/>
      <sheetName val="СМ. 3 пок"/>
      <sheetName val="Возрастная структура 4 пок"/>
      <sheetName val="рождаемость 4"/>
      <sheetName val="СМ. 4 пок"/>
      <sheetName val="Возрастная структура 5 пок"/>
      <sheetName val="для пояснительной записки"/>
      <sheetName val="для соц кульбыта"/>
      <sheetName val="Для Пз"/>
      <sheetName val="Пр жиз сущ пол"/>
      <sheetName val="Пр жиз 1 пок"/>
      <sheetName val="Пр жиз 2 пок"/>
      <sheetName val="Пр жиз 3 пок"/>
      <sheetName val="Пр жиз 4 пок"/>
      <sheetName val="Проектная территория"/>
      <sheetName val="Проектная территория 2"/>
      <sheetName val="По годам"/>
    </sheetNames>
    <sheetDataSet>
      <sheetData sheetId="1">
        <row r="20">
          <cell r="AE20">
            <v>19</v>
          </cell>
        </row>
        <row r="21">
          <cell r="AE21">
            <v>36</v>
          </cell>
        </row>
        <row r="22">
          <cell r="AE22">
            <v>28</v>
          </cell>
        </row>
        <row r="23">
          <cell r="AE23">
            <v>17</v>
          </cell>
        </row>
        <row r="24">
          <cell r="AE24">
            <v>13</v>
          </cell>
        </row>
        <row r="25">
          <cell r="AE25">
            <v>5</v>
          </cell>
        </row>
        <row r="28">
          <cell r="AC28">
            <v>183</v>
          </cell>
        </row>
        <row r="29">
          <cell r="AD29">
            <v>355</v>
          </cell>
          <cell r="AE29">
            <v>291</v>
          </cell>
        </row>
        <row r="30">
          <cell r="AD30">
            <v>148</v>
          </cell>
          <cell r="AE30">
            <v>149</v>
          </cell>
        </row>
        <row r="31">
          <cell r="T31">
            <v>11</v>
          </cell>
          <cell r="AC31">
            <v>11</v>
          </cell>
        </row>
        <row r="32">
          <cell r="T32">
            <v>11</v>
          </cell>
        </row>
        <row r="37">
          <cell r="AC37">
            <v>75</v>
          </cell>
        </row>
        <row r="43">
          <cell r="AC43">
            <v>43</v>
          </cell>
        </row>
        <row r="44">
          <cell r="AC44">
            <v>192</v>
          </cell>
        </row>
      </sheetData>
      <sheetData sheetId="12">
        <row r="16">
          <cell r="D16">
            <v>45</v>
          </cell>
        </row>
        <row r="17">
          <cell r="D17">
            <v>38</v>
          </cell>
        </row>
        <row r="18">
          <cell r="D18">
            <v>29</v>
          </cell>
        </row>
        <row r="19">
          <cell r="D19">
            <v>17</v>
          </cell>
        </row>
        <row r="20">
          <cell r="D20">
            <v>28</v>
          </cell>
        </row>
        <row r="21">
          <cell r="D21">
            <v>17</v>
          </cell>
        </row>
        <row r="22">
          <cell r="D22">
            <v>9</v>
          </cell>
        </row>
        <row r="26">
          <cell r="C26">
            <v>369</v>
          </cell>
          <cell r="D26">
            <v>304</v>
          </cell>
        </row>
        <row r="27">
          <cell r="C27">
            <v>113</v>
          </cell>
        </row>
        <row r="28">
          <cell r="B28">
            <v>16</v>
          </cell>
        </row>
        <row r="29">
          <cell r="B29">
            <v>16</v>
          </cell>
        </row>
        <row r="34">
          <cell r="B34">
            <v>110</v>
          </cell>
        </row>
        <row r="46">
          <cell r="B46">
            <v>946</v>
          </cell>
        </row>
        <row r="47">
          <cell r="B47">
            <v>113</v>
          </cell>
        </row>
        <row r="48">
          <cell r="B48">
            <v>23</v>
          </cell>
        </row>
      </sheetData>
      <sheetData sheetId="18">
        <row r="17">
          <cell r="D17">
            <v>40</v>
          </cell>
        </row>
        <row r="18">
          <cell r="D18">
            <v>45</v>
          </cell>
        </row>
        <row r="19">
          <cell r="D19">
            <v>37</v>
          </cell>
        </row>
        <row r="20">
          <cell r="D20">
            <v>23</v>
          </cell>
        </row>
        <row r="21">
          <cell r="D21">
            <v>11</v>
          </cell>
        </row>
        <row r="22">
          <cell r="D22">
            <v>17</v>
          </cell>
        </row>
        <row r="26">
          <cell r="C26">
            <v>366</v>
          </cell>
          <cell r="D26">
            <v>360</v>
          </cell>
        </row>
        <row r="27">
          <cell r="C27">
            <v>116</v>
          </cell>
          <cell r="D27">
            <v>173</v>
          </cell>
        </row>
        <row r="28">
          <cell r="B28">
            <v>16</v>
          </cell>
        </row>
        <row r="29">
          <cell r="B29">
            <v>16</v>
          </cell>
        </row>
        <row r="34">
          <cell r="B34">
            <v>113</v>
          </cell>
        </row>
        <row r="47">
          <cell r="B47">
            <v>152</v>
          </cell>
        </row>
        <row r="48">
          <cell r="B48">
            <v>31</v>
          </cell>
        </row>
      </sheetData>
      <sheetData sheetId="19">
        <row r="39">
          <cell r="E39">
            <v>0</v>
          </cell>
        </row>
        <row r="40">
          <cell r="E40">
            <v>0</v>
          </cell>
        </row>
      </sheetData>
      <sheetData sheetId="20">
        <row r="7">
          <cell r="E7">
            <v>113</v>
          </cell>
        </row>
        <row r="13">
          <cell r="E13">
            <v>116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Возростная стр-ра"/>
      <sheetName val="Миграция"/>
      <sheetName val="рождаемость"/>
      <sheetName val="Рас. К.р."/>
      <sheetName val="Пр.рож"/>
      <sheetName val="СМ. 1 пок"/>
      <sheetName val="Рас. К.с."/>
      <sheetName val="Пр.см"/>
      <sheetName val="Возрастная структура 2 пок"/>
      <sheetName val="рождаемость 2"/>
      <sheetName val="СМ. 2 пок"/>
      <sheetName val="Возрастная структура 3 пок"/>
      <sheetName val="рождаемость 3"/>
      <sheetName val="СМ. 3 пок"/>
      <sheetName val="Возрастная структура 4 пок"/>
      <sheetName val="рождаемость 4"/>
      <sheetName val="СМ. 4 пок"/>
      <sheetName val="Возрастная структура 5 пок"/>
      <sheetName val="для пояснительной записки"/>
      <sheetName val="для соц кульбыта"/>
      <sheetName val="Для Пз"/>
      <sheetName val="Пр жиз сущ пол"/>
      <sheetName val="Пр жиз 1 пок"/>
      <sheetName val="Пр жиз 2 пок"/>
      <sheetName val="Пр жиз 3 пок"/>
      <sheetName val="Пр жиз 4 пок"/>
      <sheetName val="Проектная территория"/>
      <sheetName val="Проектная территория 2"/>
      <sheetName val="По годам"/>
    </sheetNames>
    <sheetDataSet>
      <sheetData sheetId="1">
        <row r="20">
          <cell r="AE20">
            <v>9</v>
          </cell>
        </row>
        <row r="21">
          <cell r="AE21">
            <v>17</v>
          </cell>
        </row>
        <row r="22">
          <cell r="AE22">
            <v>13</v>
          </cell>
        </row>
        <row r="23">
          <cell r="AE23">
            <v>8</v>
          </cell>
        </row>
        <row r="24">
          <cell r="AE24">
            <v>6</v>
          </cell>
        </row>
        <row r="25">
          <cell r="AE25">
            <v>3</v>
          </cell>
        </row>
        <row r="28">
          <cell r="AC28">
            <v>73</v>
          </cell>
        </row>
        <row r="29">
          <cell r="AD29">
            <v>140</v>
          </cell>
          <cell r="AE29">
            <v>153</v>
          </cell>
        </row>
        <row r="30">
          <cell r="AD30">
            <v>67</v>
          </cell>
          <cell r="AE30">
            <v>71</v>
          </cell>
        </row>
        <row r="31">
          <cell r="T31">
            <v>5</v>
          </cell>
          <cell r="AC31">
            <v>5</v>
          </cell>
        </row>
        <row r="32">
          <cell r="T32">
            <v>5</v>
          </cell>
        </row>
        <row r="37">
          <cell r="AC37">
            <v>30</v>
          </cell>
        </row>
        <row r="43">
          <cell r="AC43">
            <v>19</v>
          </cell>
        </row>
        <row r="44">
          <cell r="AC44">
            <v>85</v>
          </cell>
        </row>
      </sheetData>
      <sheetData sheetId="12">
        <row r="16">
          <cell r="D16">
            <v>24</v>
          </cell>
        </row>
        <row r="17">
          <cell r="D17">
            <v>20</v>
          </cell>
        </row>
        <row r="18">
          <cell r="D18">
            <v>14</v>
          </cell>
        </row>
        <row r="19">
          <cell r="D19">
            <v>7</v>
          </cell>
        </row>
        <row r="20">
          <cell r="D20">
            <v>13</v>
          </cell>
        </row>
        <row r="21">
          <cell r="D21">
            <v>8</v>
          </cell>
        </row>
        <row r="22">
          <cell r="D22">
            <v>5</v>
          </cell>
        </row>
        <row r="26">
          <cell r="C26">
            <v>141</v>
          </cell>
          <cell r="D26">
            <v>155</v>
          </cell>
        </row>
        <row r="27">
          <cell r="C27">
            <v>49</v>
          </cell>
        </row>
        <row r="28">
          <cell r="B28">
            <v>6</v>
          </cell>
        </row>
        <row r="29">
          <cell r="B29">
            <v>6</v>
          </cell>
        </row>
        <row r="34">
          <cell r="B34">
            <v>43</v>
          </cell>
        </row>
        <row r="46">
          <cell r="B46">
            <v>427</v>
          </cell>
        </row>
        <row r="47">
          <cell r="B47">
            <v>50</v>
          </cell>
        </row>
        <row r="48">
          <cell r="B48">
            <v>9</v>
          </cell>
        </row>
      </sheetData>
      <sheetData sheetId="18">
        <row r="17">
          <cell r="D17">
            <v>20</v>
          </cell>
        </row>
        <row r="18">
          <cell r="D18">
            <v>23</v>
          </cell>
        </row>
        <row r="19">
          <cell r="D19">
            <v>19</v>
          </cell>
        </row>
        <row r="20">
          <cell r="D20">
            <v>11</v>
          </cell>
        </row>
        <row r="21">
          <cell r="D21">
            <v>5</v>
          </cell>
        </row>
        <row r="22">
          <cell r="D22">
            <v>9</v>
          </cell>
        </row>
        <row r="26">
          <cell r="C26">
            <v>135</v>
          </cell>
          <cell r="D26">
            <v>184</v>
          </cell>
        </row>
        <row r="27">
          <cell r="C27">
            <v>48</v>
          </cell>
          <cell r="D27">
            <v>87</v>
          </cell>
        </row>
        <row r="28">
          <cell r="B28">
            <v>7</v>
          </cell>
        </row>
        <row r="29">
          <cell r="B29">
            <v>7</v>
          </cell>
        </row>
        <row r="34">
          <cell r="B34">
            <v>48</v>
          </cell>
        </row>
        <row r="47">
          <cell r="B47">
            <v>58</v>
          </cell>
        </row>
        <row r="48">
          <cell r="B48">
            <v>13</v>
          </cell>
        </row>
      </sheetData>
      <sheetData sheetId="19">
        <row r="39">
          <cell r="E39">
            <v>0</v>
          </cell>
        </row>
        <row r="40">
          <cell r="E40">
            <v>0</v>
          </cell>
        </row>
      </sheetData>
      <sheetData sheetId="20">
        <row r="7">
          <cell r="E7">
            <v>49</v>
          </cell>
        </row>
        <row r="13">
          <cell r="E13">
            <v>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7"/>
  <sheetViews>
    <sheetView tabSelected="1" view="pageBreakPreview" zoomScaleNormal="85" zoomScaleSheetLayoutView="100" zoomScalePageLayoutView="0" workbookViewId="0" topLeftCell="A1">
      <pane ySplit="14" topLeftCell="A15" activePane="bottomLeft" state="frozen"/>
      <selection pane="topLeft" activeCell="A1" sqref="A1"/>
      <selection pane="bottomLeft" activeCell="M5" sqref="M5"/>
    </sheetView>
  </sheetViews>
  <sheetFormatPr defaultColWidth="9.00390625" defaultRowHeight="12.75"/>
  <cols>
    <col min="1" max="1" width="4.625" style="31" customWidth="1"/>
    <col min="2" max="2" width="35.00390625" style="42" customWidth="1"/>
    <col min="3" max="3" width="18.125" style="38" customWidth="1"/>
    <col min="4" max="4" width="25.125" style="49" customWidth="1"/>
    <col min="5" max="5" width="14.125" style="31" customWidth="1"/>
    <col min="6" max="6" width="15.75390625" style="31" customWidth="1"/>
    <col min="7" max="7" width="9.75390625" style="36" customWidth="1"/>
    <col min="8" max="8" width="9.125" style="36" customWidth="1"/>
    <col min="9" max="9" width="8.875" style="31" customWidth="1"/>
    <col min="10" max="10" width="9.875" style="31" customWidth="1"/>
    <col min="11" max="11" width="32.00390625" style="65" customWidth="1"/>
    <col min="12" max="12" width="17.625" style="31" customWidth="1"/>
    <col min="13" max="16384" width="9.125" style="31" customWidth="1"/>
  </cols>
  <sheetData>
    <row r="1" spans="1:11" ht="15.75">
      <c r="A1" s="118" t="s">
        <v>47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15.75">
      <c r="A2" s="118" t="s">
        <v>96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1" ht="15.75">
      <c r="A3" s="118" t="s">
        <v>97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1:11" ht="15.7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</row>
    <row r="5" spans="4:11" ht="15.75">
      <c r="D5" s="31"/>
      <c r="K5" s="103" t="s">
        <v>120</v>
      </c>
    </row>
    <row r="6" spans="1:11" ht="75" customHeight="1">
      <c r="A6" s="119" t="s">
        <v>12</v>
      </c>
      <c r="B6" s="119" t="s">
        <v>0</v>
      </c>
      <c r="C6" s="119" t="s">
        <v>29</v>
      </c>
      <c r="D6" s="121" t="s">
        <v>51</v>
      </c>
      <c r="E6" s="119" t="s">
        <v>88</v>
      </c>
      <c r="F6" s="119" t="s">
        <v>89</v>
      </c>
      <c r="G6" s="123" t="s">
        <v>43</v>
      </c>
      <c r="H6" s="123" t="s">
        <v>42</v>
      </c>
      <c r="I6" s="125" t="s">
        <v>50</v>
      </c>
      <c r="J6" s="126"/>
      <c r="K6" s="127" t="s">
        <v>40</v>
      </c>
    </row>
    <row r="7" spans="1:11" ht="0.75" customHeight="1">
      <c r="A7" s="120"/>
      <c r="B7" s="120"/>
      <c r="C7" s="120"/>
      <c r="D7" s="122"/>
      <c r="E7" s="120"/>
      <c r="F7" s="120"/>
      <c r="G7" s="124"/>
      <c r="H7" s="124"/>
      <c r="I7" s="124" t="s">
        <v>48</v>
      </c>
      <c r="J7" s="124" t="s">
        <v>49</v>
      </c>
      <c r="K7" s="127"/>
    </row>
    <row r="8" spans="1:11" ht="28.5" customHeight="1">
      <c r="A8" s="120"/>
      <c r="B8" s="120"/>
      <c r="C8" s="120"/>
      <c r="D8" s="109" t="s">
        <v>67</v>
      </c>
      <c r="E8" s="110">
        <f>SUM(E9:E14)</f>
        <v>4.937</v>
      </c>
      <c r="F8" s="110">
        <v>0.523</v>
      </c>
      <c r="G8" s="124"/>
      <c r="H8" s="124"/>
      <c r="I8" s="124"/>
      <c r="J8" s="124"/>
      <c r="K8" s="127"/>
    </row>
    <row r="9" spans="1:11" ht="15.75" customHeight="1">
      <c r="A9" s="120"/>
      <c r="B9" s="120"/>
      <c r="C9" s="120"/>
      <c r="D9" s="109" t="s">
        <v>98</v>
      </c>
      <c r="E9" s="108">
        <f>'п.Степной'!A7/1000</f>
        <v>2.32</v>
      </c>
      <c r="F9" s="108"/>
      <c r="G9" s="124"/>
      <c r="H9" s="124"/>
      <c r="I9" s="124"/>
      <c r="J9" s="124"/>
      <c r="K9" s="127"/>
    </row>
    <row r="10" spans="1:11" ht="28.5">
      <c r="A10" s="120"/>
      <c r="B10" s="120"/>
      <c r="C10" s="120"/>
      <c r="D10" s="109" t="s">
        <v>99</v>
      </c>
      <c r="E10" s="108">
        <f>'п.Андреедмитриевский'!A7/1000</f>
        <v>0.44</v>
      </c>
      <c r="F10" s="108"/>
      <c r="G10" s="124"/>
      <c r="H10" s="124"/>
      <c r="I10" s="124"/>
      <c r="J10" s="124"/>
      <c r="K10" s="127"/>
    </row>
    <row r="11" spans="1:11" ht="15.75">
      <c r="A11" s="120"/>
      <c r="B11" s="120"/>
      <c r="C11" s="120"/>
      <c r="D11" s="109" t="s">
        <v>100</v>
      </c>
      <c r="E11" s="108">
        <f>Кочергин!A7/1000</f>
        <v>0.43</v>
      </c>
      <c r="F11" s="108"/>
      <c r="G11" s="124"/>
      <c r="H11" s="124"/>
      <c r="I11" s="124"/>
      <c r="J11" s="124"/>
      <c r="K11" s="127"/>
    </row>
    <row r="12" spans="1:11" ht="15.75">
      <c r="A12" s="120"/>
      <c r="B12" s="120"/>
      <c r="C12" s="120"/>
      <c r="D12" s="109" t="s">
        <v>101</v>
      </c>
      <c r="E12" s="108">
        <f>Михайлов!A7/1000</f>
        <v>0.027</v>
      </c>
      <c r="F12" s="108"/>
      <c r="G12" s="124"/>
      <c r="H12" s="124"/>
      <c r="I12" s="124"/>
      <c r="J12" s="124"/>
      <c r="K12" s="127"/>
    </row>
    <row r="13" spans="1:11" ht="15.75">
      <c r="A13" s="120"/>
      <c r="B13" s="120"/>
      <c r="C13" s="120"/>
      <c r="D13" s="109" t="s">
        <v>102</v>
      </c>
      <c r="E13" s="108">
        <f>'Светлая Заря'!A7/1000</f>
        <v>1.19</v>
      </c>
      <c r="F13" s="108"/>
      <c r="G13" s="124"/>
      <c r="H13" s="124"/>
      <c r="I13" s="124"/>
      <c r="J13" s="124"/>
      <c r="K13" s="127"/>
    </row>
    <row r="14" spans="1:11" ht="15.75">
      <c r="A14" s="120"/>
      <c r="B14" s="120"/>
      <c r="C14" s="120"/>
      <c r="D14" s="109" t="s">
        <v>103</v>
      </c>
      <c r="E14" s="108">
        <f>Щебенозаводской!A7/1000</f>
        <v>0.53</v>
      </c>
      <c r="F14" s="108"/>
      <c r="G14" s="124"/>
      <c r="H14" s="124"/>
      <c r="I14" s="124"/>
      <c r="J14" s="124"/>
      <c r="K14" s="127"/>
    </row>
    <row r="15" spans="1:11" ht="18.75">
      <c r="A15" s="128" t="s">
        <v>52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30"/>
    </row>
    <row r="16" spans="1:11" s="36" customFormat="1" ht="47.25">
      <c r="A16" s="131">
        <v>1</v>
      </c>
      <c r="B16" s="83" t="s">
        <v>64</v>
      </c>
      <c r="C16" s="133" t="s">
        <v>1</v>
      </c>
      <c r="D16" s="135" t="s">
        <v>84</v>
      </c>
      <c r="E16" s="84">
        <f>SUM(E18:E23)</f>
        <v>189</v>
      </c>
      <c r="F16" s="84">
        <f>SUM(F17:F23)</f>
        <v>0</v>
      </c>
      <c r="G16" s="84">
        <f>SUM(G17:G23)</f>
        <v>189</v>
      </c>
      <c r="H16" s="84">
        <f>SUM(H17:H23)</f>
        <v>140</v>
      </c>
      <c r="I16" s="84">
        <f>SUM(I17:I23)</f>
        <v>65</v>
      </c>
      <c r="J16" s="84">
        <f>SUM(J17:J23)</f>
        <v>0</v>
      </c>
      <c r="K16" s="85"/>
    </row>
    <row r="17" spans="1:11" ht="15.75" customHeight="1">
      <c r="A17" s="132"/>
      <c r="B17" s="41" t="s">
        <v>65</v>
      </c>
      <c r="C17" s="134"/>
      <c r="D17" s="136"/>
      <c r="F17" s="22"/>
      <c r="G17" s="23"/>
      <c r="H17" s="33"/>
      <c r="I17" s="24"/>
      <c r="J17" s="24"/>
      <c r="K17" s="67"/>
    </row>
    <row r="18" spans="1:11" ht="21.75" customHeight="1">
      <c r="A18" s="132"/>
      <c r="B18" s="112" t="s">
        <v>104</v>
      </c>
      <c r="C18" s="134"/>
      <c r="D18" s="136"/>
      <c r="E18" s="24">
        <f>ROUND(('п.Степной'!B7-'п.Степной'!L7)*50/100,0)</f>
        <v>86</v>
      </c>
      <c r="F18" s="22">
        <v>0</v>
      </c>
      <c r="G18" s="22">
        <f aca="true" t="shared" si="0" ref="G18:G23">E18+F18</f>
        <v>86</v>
      </c>
      <c r="H18" s="35">
        <v>60</v>
      </c>
      <c r="I18" s="24">
        <f>G18-H18</f>
        <v>26</v>
      </c>
      <c r="J18" s="24"/>
      <c r="K18" s="67" t="s">
        <v>110</v>
      </c>
    </row>
    <row r="19" spans="1:11" ht="19.5" customHeight="1">
      <c r="A19" s="132"/>
      <c r="B19" s="112" t="s">
        <v>109</v>
      </c>
      <c r="C19" s="134"/>
      <c r="D19" s="136"/>
      <c r="E19" s="24">
        <f>ROUND(('п.Андреедмитриевский'!B7-'п.Андреедмитриевский'!L7)*50/100,0)</f>
        <v>18</v>
      </c>
      <c r="F19" s="22"/>
      <c r="G19" s="22">
        <f t="shared" si="0"/>
        <v>18</v>
      </c>
      <c r="H19" s="35"/>
      <c r="I19" s="24">
        <f>G19-H19</f>
        <v>18</v>
      </c>
      <c r="J19" s="24"/>
      <c r="K19" s="67"/>
    </row>
    <row r="20" spans="1:11" ht="18.75" customHeight="1">
      <c r="A20" s="132"/>
      <c r="B20" s="112" t="s">
        <v>105</v>
      </c>
      <c r="C20" s="134"/>
      <c r="D20" s="136"/>
      <c r="E20" s="24">
        <f>ROUND((Кочергин!B7-Кочергин!L7)*50/100,0)</f>
        <v>18</v>
      </c>
      <c r="F20" s="22"/>
      <c r="G20" s="22">
        <f t="shared" si="0"/>
        <v>18</v>
      </c>
      <c r="H20" s="35"/>
      <c r="I20" s="24">
        <f>G20-H20</f>
        <v>18</v>
      </c>
      <c r="J20" s="24"/>
      <c r="K20" s="67"/>
    </row>
    <row r="21" spans="1:11" ht="18.75" customHeight="1">
      <c r="A21" s="132"/>
      <c r="B21" s="112" t="s">
        <v>106</v>
      </c>
      <c r="C21" s="134"/>
      <c r="D21" s="136"/>
      <c r="E21" s="24">
        <f>ROUND(Михайлов!B7*50/100,0)</f>
        <v>2</v>
      </c>
      <c r="F21" s="22"/>
      <c r="G21" s="22">
        <f t="shared" si="0"/>
        <v>2</v>
      </c>
      <c r="H21" s="35"/>
      <c r="I21" s="24">
        <f>G21-H21</f>
        <v>2</v>
      </c>
      <c r="J21" s="24"/>
      <c r="K21" s="67" t="s">
        <v>104</v>
      </c>
    </row>
    <row r="22" spans="1:11" ht="18.75" customHeight="1">
      <c r="A22" s="132"/>
      <c r="B22" s="112" t="s">
        <v>107</v>
      </c>
      <c r="C22" s="134"/>
      <c r="D22" s="136"/>
      <c r="E22" s="24">
        <f>ROUND(('Светлая Заря'!B7-'Светлая Заря'!L7)*50/100,0)</f>
        <v>46</v>
      </c>
      <c r="F22" s="22"/>
      <c r="G22" s="22">
        <f t="shared" si="0"/>
        <v>46</v>
      </c>
      <c r="H22" s="35">
        <v>45</v>
      </c>
      <c r="I22" s="24">
        <f>G22-H22</f>
        <v>1</v>
      </c>
      <c r="J22" s="24"/>
      <c r="K22" s="67"/>
    </row>
    <row r="23" spans="1:11" ht="19.5" customHeight="1">
      <c r="A23" s="132"/>
      <c r="B23" s="112" t="s">
        <v>108</v>
      </c>
      <c r="C23" s="134"/>
      <c r="D23" s="136"/>
      <c r="E23" s="24">
        <f>ROUND((Щебенозаводской!B7-Щебенозаводской!L7)*50/100,0)</f>
        <v>19</v>
      </c>
      <c r="F23" s="22"/>
      <c r="G23" s="22">
        <f t="shared" si="0"/>
        <v>19</v>
      </c>
      <c r="H23" s="35">
        <v>35</v>
      </c>
      <c r="I23" s="24">
        <v>0</v>
      </c>
      <c r="J23" s="24"/>
      <c r="K23" s="67"/>
    </row>
    <row r="24" spans="1:11" ht="31.5" customHeight="1">
      <c r="A24" s="131">
        <v>2</v>
      </c>
      <c r="B24" s="83" t="s">
        <v>66</v>
      </c>
      <c r="C24" s="133" t="s">
        <v>1</v>
      </c>
      <c r="D24" s="137" t="s">
        <v>85</v>
      </c>
      <c r="E24" s="86">
        <f aca="true" t="shared" si="1" ref="E24:K24">SUM(E25:E31)</f>
        <v>439</v>
      </c>
      <c r="F24" s="86">
        <f t="shared" si="1"/>
        <v>0</v>
      </c>
      <c r="G24" s="86">
        <f t="shared" si="1"/>
        <v>439</v>
      </c>
      <c r="H24" s="86">
        <f t="shared" si="1"/>
        <v>890</v>
      </c>
      <c r="I24" s="86">
        <f t="shared" si="1"/>
        <v>71</v>
      </c>
      <c r="J24" s="86">
        <f t="shared" si="1"/>
        <v>0</v>
      </c>
      <c r="K24" s="85">
        <f t="shared" si="1"/>
        <v>0</v>
      </c>
    </row>
    <row r="25" spans="1:11" ht="14.25" customHeight="1">
      <c r="A25" s="132"/>
      <c r="B25" s="41" t="s">
        <v>65</v>
      </c>
      <c r="C25" s="134"/>
      <c r="D25" s="138"/>
      <c r="E25" s="24"/>
      <c r="F25" s="22"/>
      <c r="G25" s="23"/>
      <c r="H25" s="33"/>
      <c r="I25" s="24"/>
      <c r="J25" s="24"/>
      <c r="K25" s="67"/>
    </row>
    <row r="26" spans="1:11" ht="40.5" customHeight="1">
      <c r="A26" s="132"/>
      <c r="B26" s="112" t="s">
        <v>104</v>
      </c>
      <c r="C26" s="134"/>
      <c r="D26" s="138"/>
      <c r="E26" s="24">
        <f>ROUND('п.Степной'!C7+'п.Степной'!M7*20/100,0)</f>
        <v>199</v>
      </c>
      <c r="F26" s="22">
        <v>0</v>
      </c>
      <c r="G26" s="22">
        <f aca="true" t="shared" si="2" ref="G26:G31">E26+F26</f>
        <v>199</v>
      </c>
      <c r="H26" s="35">
        <v>500</v>
      </c>
      <c r="I26" s="24">
        <v>0</v>
      </c>
      <c r="J26" s="24">
        <v>0</v>
      </c>
      <c r="K26" s="67" t="s">
        <v>111</v>
      </c>
    </row>
    <row r="27" spans="1:11" ht="18.75" customHeight="1">
      <c r="A27" s="132"/>
      <c r="B27" s="112" t="s">
        <v>109</v>
      </c>
      <c r="C27" s="134"/>
      <c r="D27" s="138"/>
      <c r="E27" s="24">
        <f>ROUND('п.Андреедмитриевский'!C7+'п.Андреедмитриевский'!M7*20/100,0)</f>
        <v>32</v>
      </c>
      <c r="F27" s="22"/>
      <c r="G27" s="22">
        <f t="shared" si="2"/>
        <v>32</v>
      </c>
      <c r="H27" s="33"/>
      <c r="I27" s="24">
        <v>18</v>
      </c>
      <c r="J27" s="24"/>
      <c r="K27" s="67"/>
    </row>
    <row r="28" spans="1:11" ht="20.25" customHeight="1">
      <c r="A28" s="132"/>
      <c r="B28" s="112" t="s">
        <v>105</v>
      </c>
      <c r="C28" s="134"/>
      <c r="D28" s="138"/>
      <c r="E28" s="24">
        <f>ROUND(Кочергин!C7+Кочергин!M7*20/100,0)</f>
        <v>33</v>
      </c>
      <c r="F28" s="22"/>
      <c r="G28" s="22">
        <f t="shared" si="2"/>
        <v>33</v>
      </c>
      <c r="H28" s="35"/>
      <c r="I28" s="24">
        <v>18</v>
      </c>
      <c r="J28" s="24"/>
      <c r="K28" s="67"/>
    </row>
    <row r="29" spans="1:11" ht="18.75" customHeight="1">
      <c r="A29" s="132"/>
      <c r="B29" s="112" t="s">
        <v>106</v>
      </c>
      <c r="C29" s="134"/>
      <c r="D29" s="138"/>
      <c r="E29" s="24">
        <f>Михайлов!C7</f>
        <v>5</v>
      </c>
      <c r="F29" s="22"/>
      <c r="G29" s="22">
        <f t="shared" si="2"/>
        <v>5</v>
      </c>
      <c r="H29" s="35"/>
      <c r="I29" s="24">
        <v>0</v>
      </c>
      <c r="J29" s="24"/>
      <c r="K29" s="67" t="s">
        <v>98</v>
      </c>
    </row>
    <row r="30" spans="1:11" ht="20.25" customHeight="1">
      <c r="A30" s="132"/>
      <c r="B30" s="112" t="s">
        <v>107</v>
      </c>
      <c r="C30" s="134"/>
      <c r="D30" s="138"/>
      <c r="E30" s="24">
        <f>ROUND('Светлая Заря'!C7+'Светлая Заря'!M7*20/100,0)</f>
        <v>118</v>
      </c>
      <c r="F30" s="22"/>
      <c r="G30" s="22">
        <f t="shared" si="2"/>
        <v>118</v>
      </c>
      <c r="H30" s="35">
        <v>390</v>
      </c>
      <c r="I30" s="24">
        <v>0</v>
      </c>
      <c r="J30" s="24"/>
      <c r="K30" s="67" t="s">
        <v>112</v>
      </c>
    </row>
    <row r="31" spans="1:11" ht="21" customHeight="1">
      <c r="A31" s="132"/>
      <c r="B31" s="112" t="s">
        <v>108</v>
      </c>
      <c r="C31" s="134"/>
      <c r="D31" s="138"/>
      <c r="E31" s="24">
        <f>ROUND(Щебенозаводской!C7+Щебенозаводской!M7*20/100,0)</f>
        <v>52</v>
      </c>
      <c r="F31" s="22"/>
      <c r="G31" s="22">
        <f t="shared" si="2"/>
        <v>52</v>
      </c>
      <c r="H31" s="33"/>
      <c r="I31" s="24">
        <v>35</v>
      </c>
      <c r="J31" s="24"/>
      <c r="K31" s="67"/>
    </row>
    <row r="32" spans="1:11" ht="30.75" customHeight="1">
      <c r="A32" s="128" t="s">
        <v>53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30"/>
    </row>
    <row r="33" spans="1:11" ht="41.25" customHeight="1">
      <c r="A33" s="131">
        <v>3</v>
      </c>
      <c r="B33" s="89" t="s">
        <v>63</v>
      </c>
      <c r="C33" s="133" t="s">
        <v>8</v>
      </c>
      <c r="D33" s="139" t="s">
        <v>56</v>
      </c>
      <c r="E33" s="84">
        <f>SUM(E36:E40)</f>
        <v>0</v>
      </c>
      <c r="F33" s="84">
        <f>SUM(F36:F40)</f>
        <v>0</v>
      </c>
      <c r="G33" s="84">
        <f>SUM(G36:G40)</f>
        <v>0</v>
      </c>
      <c r="H33" s="84">
        <f>SUM(H35:H40)</f>
        <v>5</v>
      </c>
      <c r="I33" s="84">
        <f>SUM(I36:I40)</f>
        <v>0</v>
      </c>
      <c r="J33" s="84">
        <f>SUM(J36:J40)</f>
        <v>0</v>
      </c>
      <c r="K33" s="90"/>
    </row>
    <row r="34" spans="1:11" ht="17.25" customHeight="1">
      <c r="A34" s="132"/>
      <c r="B34" s="41" t="s">
        <v>65</v>
      </c>
      <c r="C34" s="134"/>
      <c r="D34" s="140"/>
      <c r="E34" s="40"/>
      <c r="F34" s="40"/>
      <c r="G34" s="27"/>
      <c r="H34" s="63"/>
      <c r="I34" s="24"/>
      <c r="J34" s="24"/>
      <c r="K34" s="67"/>
    </row>
    <row r="35" spans="1:11" ht="21.75" customHeight="1">
      <c r="A35" s="132"/>
      <c r="B35" s="112" t="s">
        <v>104</v>
      </c>
      <c r="C35" s="134"/>
      <c r="D35" s="140"/>
      <c r="E35" s="40"/>
      <c r="F35" s="40"/>
      <c r="G35" s="27"/>
      <c r="H35" s="104">
        <v>1</v>
      </c>
      <c r="I35" s="24">
        <v>0</v>
      </c>
      <c r="J35" s="24"/>
      <c r="K35" s="67"/>
    </row>
    <row r="36" spans="1:11" ht="21.75" customHeight="1">
      <c r="A36" s="132"/>
      <c r="B36" s="112" t="s">
        <v>109</v>
      </c>
      <c r="C36" s="134"/>
      <c r="D36" s="140"/>
      <c r="E36" s="40"/>
      <c r="F36" s="40"/>
      <c r="G36" s="27"/>
      <c r="H36" s="104">
        <v>1</v>
      </c>
      <c r="I36" s="24">
        <v>0</v>
      </c>
      <c r="J36" s="24"/>
      <c r="K36" s="67"/>
    </row>
    <row r="37" spans="1:11" ht="19.5" customHeight="1">
      <c r="A37" s="132"/>
      <c r="B37" s="112" t="s">
        <v>105</v>
      </c>
      <c r="C37" s="134"/>
      <c r="D37" s="140"/>
      <c r="E37" s="40"/>
      <c r="F37" s="40"/>
      <c r="G37" s="40"/>
      <c r="H37" s="104">
        <v>1</v>
      </c>
      <c r="I37" s="24">
        <v>0</v>
      </c>
      <c r="J37" s="24"/>
      <c r="K37" s="67"/>
    </row>
    <row r="38" spans="1:11" ht="19.5" customHeight="1">
      <c r="A38" s="132"/>
      <c r="B38" s="112" t="s">
        <v>106</v>
      </c>
      <c r="C38" s="134"/>
      <c r="D38" s="140"/>
      <c r="E38" s="40"/>
      <c r="F38" s="40"/>
      <c r="G38" s="40"/>
      <c r="H38" s="104"/>
      <c r="I38" s="24">
        <v>0</v>
      </c>
      <c r="J38" s="24"/>
      <c r="K38" s="67"/>
    </row>
    <row r="39" spans="1:11" ht="19.5" customHeight="1">
      <c r="A39" s="132"/>
      <c r="B39" s="112" t="s">
        <v>107</v>
      </c>
      <c r="C39" s="134"/>
      <c r="D39" s="140"/>
      <c r="E39" s="40"/>
      <c r="F39" s="40"/>
      <c r="G39" s="40"/>
      <c r="H39" s="104">
        <v>1</v>
      </c>
      <c r="I39" s="24">
        <v>0</v>
      </c>
      <c r="J39" s="24"/>
      <c r="K39" s="67"/>
    </row>
    <row r="40" spans="1:11" ht="21" customHeight="1">
      <c r="A40" s="132"/>
      <c r="B40" s="112" t="s">
        <v>108</v>
      </c>
      <c r="C40" s="134"/>
      <c r="D40" s="140"/>
      <c r="E40" s="40"/>
      <c r="F40" s="40"/>
      <c r="G40" s="40"/>
      <c r="H40" s="104">
        <v>1</v>
      </c>
      <c r="I40" s="24">
        <v>0</v>
      </c>
      <c r="J40" s="24"/>
      <c r="K40" s="111"/>
    </row>
    <row r="41" spans="1:11" ht="31.5" hidden="1">
      <c r="A41" s="18">
        <v>8</v>
      </c>
      <c r="B41" s="39" t="s">
        <v>54</v>
      </c>
      <c r="C41" s="37" t="s">
        <v>55</v>
      </c>
      <c r="D41" s="72">
        <v>4</v>
      </c>
      <c r="E41" s="43">
        <f>'п.Степной'!L13</f>
        <v>27</v>
      </c>
      <c r="F41" s="44"/>
      <c r="G41" s="45">
        <f>E41+F41</f>
        <v>27</v>
      </c>
      <c r="H41" s="33"/>
      <c r="I41" s="24">
        <f>E41-H41</f>
        <v>27</v>
      </c>
      <c r="J41" s="24">
        <f>G41-H41</f>
        <v>27</v>
      </c>
      <c r="K41" s="67"/>
    </row>
    <row r="42" spans="1:11" ht="23.25" customHeight="1">
      <c r="A42" s="131">
        <v>4</v>
      </c>
      <c r="B42" s="83" t="s">
        <v>2</v>
      </c>
      <c r="C42" s="133" t="s">
        <v>87</v>
      </c>
      <c r="D42" s="88">
        <v>0.16</v>
      </c>
      <c r="E42" s="84">
        <f aca="true" t="shared" si="3" ref="E42:J42">SUM(E43:E49)</f>
        <v>1.41872</v>
      </c>
      <c r="F42" s="84">
        <f t="shared" si="3"/>
        <v>0</v>
      </c>
      <c r="G42" s="84">
        <f t="shared" si="3"/>
        <v>1.41872</v>
      </c>
      <c r="H42" s="84">
        <f t="shared" si="3"/>
        <v>1</v>
      </c>
      <c r="I42" s="84">
        <f t="shared" si="3"/>
        <v>1</v>
      </c>
      <c r="J42" s="84">
        <f t="shared" si="3"/>
        <v>0</v>
      </c>
      <c r="K42" s="87"/>
    </row>
    <row r="43" spans="1:11" ht="21" customHeight="1">
      <c r="A43" s="132"/>
      <c r="B43" s="41" t="s">
        <v>65</v>
      </c>
      <c r="C43" s="134"/>
      <c r="D43" s="107"/>
      <c r="E43" s="25"/>
      <c r="F43" s="22"/>
      <c r="G43" s="23"/>
      <c r="H43" s="33"/>
      <c r="I43" s="24"/>
      <c r="J43" s="24"/>
      <c r="K43" s="67"/>
    </row>
    <row r="44" spans="1:11" ht="22.5" customHeight="1">
      <c r="A44" s="132"/>
      <c r="B44" s="112" t="s">
        <v>104</v>
      </c>
      <c r="C44" s="134"/>
      <c r="D44" s="107">
        <v>0.16</v>
      </c>
      <c r="E44" s="25">
        <v>1</v>
      </c>
      <c r="F44" s="22"/>
      <c r="G44" s="40">
        <f aca="true" t="shared" si="4" ref="G44:G49">E44+F44</f>
        <v>1</v>
      </c>
      <c r="H44" s="35"/>
      <c r="I44" s="24">
        <f>G44-H44</f>
        <v>1</v>
      </c>
      <c r="J44" s="24"/>
      <c r="K44" s="67"/>
    </row>
    <row r="45" spans="1:11" ht="19.5" customHeight="1">
      <c r="A45" s="132"/>
      <c r="B45" s="112" t="s">
        <v>109</v>
      </c>
      <c r="C45" s="134"/>
      <c r="D45" s="107">
        <v>0.16</v>
      </c>
      <c r="E45" s="25">
        <f>D45*E10</f>
        <v>0.0704</v>
      </c>
      <c r="F45" s="22"/>
      <c r="G45" s="40">
        <f t="shared" si="4"/>
        <v>0.0704</v>
      </c>
      <c r="H45" s="33"/>
      <c r="I45" s="24">
        <v>0</v>
      </c>
      <c r="J45" s="24"/>
      <c r="K45" s="67"/>
    </row>
    <row r="46" spans="1:11" ht="19.5" customHeight="1">
      <c r="A46" s="132"/>
      <c r="B46" s="112" t="s">
        <v>105</v>
      </c>
      <c r="C46" s="134"/>
      <c r="D46" s="107">
        <v>0.16</v>
      </c>
      <c r="E46" s="25">
        <f>D46*E11</f>
        <v>0.0688</v>
      </c>
      <c r="F46" s="22"/>
      <c r="G46" s="40">
        <f t="shared" si="4"/>
        <v>0.0688</v>
      </c>
      <c r="H46" s="35"/>
      <c r="I46" s="35">
        <v>0</v>
      </c>
      <c r="J46" s="24"/>
      <c r="K46" s="67"/>
    </row>
    <row r="47" spans="1:11" ht="19.5" customHeight="1">
      <c r="A47" s="132"/>
      <c r="B47" s="112" t="s">
        <v>106</v>
      </c>
      <c r="C47" s="134"/>
      <c r="D47" s="114">
        <v>0.16</v>
      </c>
      <c r="E47" s="25">
        <f>D47*E12</f>
        <v>0.00432</v>
      </c>
      <c r="F47" s="22"/>
      <c r="G47" s="40">
        <f t="shared" si="4"/>
        <v>0.00432</v>
      </c>
      <c r="H47" s="35"/>
      <c r="I47" s="35">
        <v>0</v>
      </c>
      <c r="J47" s="24"/>
      <c r="K47" s="67"/>
    </row>
    <row r="48" spans="1:11" ht="19.5" customHeight="1">
      <c r="A48" s="132"/>
      <c r="B48" s="112" t="s">
        <v>107</v>
      </c>
      <c r="C48" s="134"/>
      <c r="D48" s="114">
        <v>0.16</v>
      </c>
      <c r="E48" s="25">
        <f>D48*E13</f>
        <v>0.19039999999999999</v>
      </c>
      <c r="F48" s="22"/>
      <c r="G48" s="40">
        <f t="shared" si="4"/>
        <v>0.19039999999999999</v>
      </c>
      <c r="H48" s="35">
        <v>1</v>
      </c>
      <c r="I48" s="35">
        <v>0</v>
      </c>
      <c r="J48" s="24"/>
      <c r="K48" s="67"/>
    </row>
    <row r="49" spans="1:11" ht="18.75" customHeight="1">
      <c r="A49" s="132"/>
      <c r="B49" s="112" t="s">
        <v>108</v>
      </c>
      <c r="C49" s="134"/>
      <c r="D49" s="107">
        <v>0.16</v>
      </c>
      <c r="E49" s="25">
        <f>D49*E14</f>
        <v>0.0848</v>
      </c>
      <c r="F49" s="22"/>
      <c r="G49" s="40">
        <f t="shared" si="4"/>
        <v>0.0848</v>
      </c>
      <c r="H49" s="33"/>
      <c r="I49" s="35">
        <v>0</v>
      </c>
      <c r="J49" s="24"/>
      <c r="K49" s="67"/>
    </row>
    <row r="50" spans="1:11" ht="29.25" customHeight="1">
      <c r="A50" s="128" t="s">
        <v>57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30"/>
    </row>
    <row r="51" spans="1:11" s="36" customFormat="1" ht="27.75" customHeight="1">
      <c r="A51" s="131">
        <v>5</v>
      </c>
      <c r="B51" s="83" t="s">
        <v>58</v>
      </c>
      <c r="C51" s="133" t="s">
        <v>1</v>
      </c>
      <c r="D51" s="91">
        <v>80</v>
      </c>
      <c r="E51" s="91">
        <f aca="true" t="shared" si="5" ref="E51:J51">SUM(E52:E58)</f>
        <v>394</v>
      </c>
      <c r="F51" s="91">
        <f t="shared" si="5"/>
        <v>42</v>
      </c>
      <c r="G51" s="91">
        <f t="shared" si="5"/>
        <v>436</v>
      </c>
      <c r="H51" s="91">
        <f t="shared" si="5"/>
        <v>520</v>
      </c>
      <c r="I51" s="91">
        <f t="shared" si="5"/>
        <v>28</v>
      </c>
      <c r="J51" s="91">
        <f t="shared" si="5"/>
        <v>0</v>
      </c>
      <c r="K51" s="85"/>
    </row>
    <row r="52" spans="1:11" ht="21" customHeight="1">
      <c r="A52" s="132"/>
      <c r="B52" s="41" t="s">
        <v>65</v>
      </c>
      <c r="C52" s="134"/>
      <c r="D52" s="94"/>
      <c r="E52" s="19"/>
      <c r="F52" s="19"/>
      <c r="G52" s="46"/>
      <c r="H52" s="33"/>
      <c r="I52" s="24"/>
      <c r="J52" s="24"/>
      <c r="K52" s="67"/>
    </row>
    <row r="53" spans="1:11" ht="22.5" customHeight="1">
      <c r="A53" s="132"/>
      <c r="B53" s="112" t="s">
        <v>104</v>
      </c>
      <c r="C53" s="134"/>
      <c r="D53" s="94">
        <v>80</v>
      </c>
      <c r="E53" s="19">
        <f aca="true" t="shared" si="6" ref="E53:E58">ROUND(D53*E9,0)</f>
        <v>186</v>
      </c>
      <c r="F53" s="40">
        <f>ROUND(F8*D53,0)</f>
        <v>42</v>
      </c>
      <c r="G53" s="40">
        <f aca="true" t="shared" si="7" ref="G53:G58">E53+F53</f>
        <v>228</v>
      </c>
      <c r="H53" s="35">
        <v>200</v>
      </c>
      <c r="I53" s="24">
        <f>G53-H53</f>
        <v>28</v>
      </c>
      <c r="J53" s="24"/>
      <c r="K53" s="67"/>
    </row>
    <row r="54" spans="1:11" ht="22.5" customHeight="1">
      <c r="A54" s="132"/>
      <c r="B54" s="112" t="s">
        <v>109</v>
      </c>
      <c r="C54" s="134"/>
      <c r="D54" s="94">
        <v>80</v>
      </c>
      <c r="E54" s="19">
        <f t="shared" si="6"/>
        <v>35</v>
      </c>
      <c r="F54" s="19"/>
      <c r="G54" s="40">
        <f t="shared" si="7"/>
        <v>35</v>
      </c>
      <c r="H54" s="35"/>
      <c r="I54" s="24">
        <v>0</v>
      </c>
      <c r="J54" s="24"/>
      <c r="K54" s="67" t="s">
        <v>103</v>
      </c>
    </row>
    <row r="55" spans="1:11" ht="22.5" customHeight="1">
      <c r="A55" s="132"/>
      <c r="B55" s="112" t="s">
        <v>105</v>
      </c>
      <c r="C55" s="134"/>
      <c r="D55" s="94">
        <v>80</v>
      </c>
      <c r="E55" s="19">
        <f t="shared" si="6"/>
        <v>34</v>
      </c>
      <c r="F55" s="19"/>
      <c r="G55" s="40">
        <f t="shared" si="7"/>
        <v>34</v>
      </c>
      <c r="H55" s="35"/>
      <c r="I55" s="24">
        <v>0</v>
      </c>
      <c r="J55" s="24"/>
      <c r="K55" s="67" t="s">
        <v>102</v>
      </c>
    </row>
    <row r="56" spans="1:11" ht="22.5" customHeight="1">
      <c r="A56" s="132"/>
      <c r="B56" s="112" t="s">
        <v>106</v>
      </c>
      <c r="C56" s="134"/>
      <c r="D56" s="94">
        <v>80</v>
      </c>
      <c r="E56" s="19">
        <f t="shared" si="6"/>
        <v>2</v>
      </c>
      <c r="F56" s="19"/>
      <c r="G56" s="40">
        <f t="shared" si="7"/>
        <v>2</v>
      </c>
      <c r="H56" s="35"/>
      <c r="I56" s="24">
        <v>0</v>
      </c>
      <c r="J56" s="24"/>
      <c r="K56" s="67" t="s">
        <v>103</v>
      </c>
    </row>
    <row r="57" spans="1:11" ht="22.5" customHeight="1">
      <c r="A57" s="132"/>
      <c r="B57" s="112" t="s">
        <v>107</v>
      </c>
      <c r="C57" s="134"/>
      <c r="D57" s="94">
        <v>80</v>
      </c>
      <c r="E57" s="19">
        <f t="shared" si="6"/>
        <v>95</v>
      </c>
      <c r="F57" s="19"/>
      <c r="G57" s="40">
        <f t="shared" si="7"/>
        <v>95</v>
      </c>
      <c r="H57" s="35">
        <v>170</v>
      </c>
      <c r="I57" s="24">
        <v>0</v>
      </c>
      <c r="J57" s="24"/>
      <c r="K57" s="67" t="s">
        <v>112</v>
      </c>
    </row>
    <row r="58" spans="1:11" ht="28.5" customHeight="1">
      <c r="A58" s="132"/>
      <c r="B58" s="112" t="s">
        <v>108</v>
      </c>
      <c r="C58" s="134"/>
      <c r="D58" s="94">
        <v>80</v>
      </c>
      <c r="E58" s="19">
        <f t="shared" si="6"/>
        <v>42</v>
      </c>
      <c r="F58" s="19"/>
      <c r="G58" s="40">
        <f t="shared" si="7"/>
        <v>42</v>
      </c>
      <c r="H58" s="35">
        <v>150</v>
      </c>
      <c r="I58" s="24">
        <v>0</v>
      </c>
      <c r="J58" s="24"/>
      <c r="K58" s="67" t="s">
        <v>113</v>
      </c>
    </row>
    <row r="59" spans="1:11" s="36" customFormat="1" ht="31.5" customHeight="1">
      <c r="A59" s="131">
        <v>6</v>
      </c>
      <c r="B59" s="89" t="s">
        <v>90</v>
      </c>
      <c r="C59" s="133" t="s">
        <v>8</v>
      </c>
      <c r="D59" s="91" t="s">
        <v>93</v>
      </c>
      <c r="E59" s="91">
        <f aca="true" t="shared" si="8" ref="E59:J59">SUM(E60:E66)</f>
        <v>1</v>
      </c>
      <c r="F59" s="91">
        <f t="shared" si="8"/>
        <v>0</v>
      </c>
      <c r="G59" s="91">
        <f t="shared" si="8"/>
        <v>1</v>
      </c>
      <c r="H59" s="91">
        <f t="shared" si="8"/>
        <v>1</v>
      </c>
      <c r="I59" s="91">
        <f t="shared" si="8"/>
        <v>1</v>
      </c>
      <c r="J59" s="91">
        <f t="shared" si="8"/>
        <v>0</v>
      </c>
      <c r="K59" s="95"/>
    </row>
    <row r="60" spans="1:11" ht="22.5" customHeight="1">
      <c r="A60" s="132"/>
      <c r="B60" s="41" t="s">
        <v>65</v>
      </c>
      <c r="C60" s="134"/>
      <c r="D60" s="94"/>
      <c r="E60" s="19"/>
      <c r="F60" s="19"/>
      <c r="G60" s="46"/>
      <c r="H60" s="33"/>
      <c r="I60" s="24"/>
      <c r="J60" s="24"/>
      <c r="K60" s="67"/>
    </row>
    <row r="61" spans="1:11" ht="20.25" customHeight="1">
      <c r="A61" s="132"/>
      <c r="B61" s="112" t="s">
        <v>104</v>
      </c>
      <c r="C61" s="134"/>
      <c r="D61" s="94"/>
      <c r="E61" s="19">
        <v>1</v>
      </c>
      <c r="F61" s="40">
        <f>ROUND(F8*D61,0)</f>
        <v>0</v>
      </c>
      <c r="G61" s="40">
        <f>E61+F61</f>
        <v>1</v>
      </c>
      <c r="H61" s="35"/>
      <c r="I61" s="24">
        <f aca="true" t="shared" si="9" ref="I61:I66">G61-H61</f>
        <v>1</v>
      </c>
      <c r="J61" s="24"/>
      <c r="K61" s="67" t="s">
        <v>86</v>
      </c>
    </row>
    <row r="62" spans="1:11" ht="20.25" customHeight="1">
      <c r="A62" s="132"/>
      <c r="B62" s="112" t="s">
        <v>109</v>
      </c>
      <c r="C62" s="134"/>
      <c r="D62" s="94"/>
      <c r="E62" s="19">
        <f>ROUND(D62*E10,0)</f>
        <v>0</v>
      </c>
      <c r="F62" s="19"/>
      <c r="G62" s="40">
        <f>E62+F62</f>
        <v>0</v>
      </c>
      <c r="H62" s="35">
        <v>1</v>
      </c>
      <c r="I62" s="24">
        <v>0</v>
      </c>
      <c r="J62" s="24"/>
      <c r="K62" s="67"/>
    </row>
    <row r="63" spans="1:11" ht="21.75" customHeight="1">
      <c r="A63" s="132"/>
      <c r="B63" s="112" t="s">
        <v>105</v>
      </c>
      <c r="C63" s="134"/>
      <c r="D63" s="94"/>
      <c r="E63" s="19">
        <v>0</v>
      </c>
      <c r="F63" s="19"/>
      <c r="G63" s="40">
        <f>E63+F63</f>
        <v>0</v>
      </c>
      <c r="H63" s="35"/>
      <c r="I63" s="24">
        <f t="shared" si="9"/>
        <v>0</v>
      </c>
      <c r="J63" s="24"/>
      <c r="K63" s="67"/>
    </row>
    <row r="64" spans="1:11" ht="21.75" customHeight="1">
      <c r="A64" s="132"/>
      <c r="B64" s="112" t="s">
        <v>106</v>
      </c>
      <c r="C64" s="134"/>
      <c r="D64" s="94"/>
      <c r="E64" s="19">
        <v>0</v>
      </c>
      <c r="F64" s="19"/>
      <c r="G64" s="40">
        <v>0</v>
      </c>
      <c r="H64" s="35"/>
      <c r="I64" s="24">
        <f t="shared" si="9"/>
        <v>0</v>
      </c>
      <c r="J64" s="24"/>
      <c r="K64" s="67"/>
    </row>
    <row r="65" spans="1:11" ht="21.75" customHeight="1">
      <c r="A65" s="132"/>
      <c r="B65" s="112" t="s">
        <v>107</v>
      </c>
      <c r="C65" s="134"/>
      <c r="D65" s="94"/>
      <c r="E65" s="19">
        <v>0</v>
      </c>
      <c r="F65" s="19"/>
      <c r="G65" s="40">
        <v>0</v>
      </c>
      <c r="H65" s="35"/>
      <c r="I65" s="24">
        <f t="shared" si="9"/>
        <v>0</v>
      </c>
      <c r="J65" s="24"/>
      <c r="K65" s="67"/>
    </row>
    <row r="66" spans="1:11" ht="25.5" customHeight="1">
      <c r="A66" s="132"/>
      <c r="B66" s="112" t="s">
        <v>108</v>
      </c>
      <c r="C66" s="134"/>
      <c r="D66" s="94"/>
      <c r="E66" s="19">
        <f>ROUND(D66*E14,0)</f>
        <v>0</v>
      </c>
      <c r="F66" s="19"/>
      <c r="G66" s="40">
        <f>E66+F66</f>
        <v>0</v>
      </c>
      <c r="H66" s="35"/>
      <c r="I66" s="24">
        <f t="shared" si="9"/>
        <v>0</v>
      </c>
      <c r="J66" s="24"/>
      <c r="K66" s="67"/>
    </row>
    <row r="67" spans="1:11" ht="25.5" customHeight="1">
      <c r="A67" s="128" t="s">
        <v>59</v>
      </c>
      <c r="B67" s="129"/>
      <c r="C67" s="129"/>
      <c r="D67" s="129"/>
      <c r="E67" s="129"/>
      <c r="F67" s="129"/>
      <c r="G67" s="129"/>
      <c r="H67" s="129"/>
      <c r="I67" s="129"/>
      <c r="J67" s="129"/>
      <c r="K67" s="130"/>
    </row>
    <row r="68" spans="1:11" s="36" customFormat="1" ht="35.25" customHeight="1">
      <c r="A68" s="131">
        <v>7</v>
      </c>
      <c r="B68" s="83" t="s">
        <v>3</v>
      </c>
      <c r="C68" s="133" t="s">
        <v>30</v>
      </c>
      <c r="D68" s="88">
        <v>80</v>
      </c>
      <c r="E68" s="84">
        <f aca="true" t="shared" si="10" ref="E68:K68">SUM(E69:E75)</f>
        <v>394</v>
      </c>
      <c r="F68" s="84">
        <f t="shared" si="10"/>
        <v>0</v>
      </c>
      <c r="G68" s="84">
        <f t="shared" si="10"/>
        <v>394</v>
      </c>
      <c r="H68" s="84">
        <f t="shared" si="10"/>
        <v>0</v>
      </c>
      <c r="I68" s="84">
        <f t="shared" si="10"/>
        <v>394</v>
      </c>
      <c r="J68" s="84">
        <f t="shared" si="10"/>
        <v>0</v>
      </c>
      <c r="K68" s="96">
        <f t="shared" si="10"/>
        <v>0</v>
      </c>
    </row>
    <row r="69" spans="1:11" ht="19.5" customHeight="1">
      <c r="A69" s="132"/>
      <c r="B69" s="41" t="s">
        <v>65</v>
      </c>
      <c r="C69" s="134"/>
      <c r="D69" s="107"/>
      <c r="E69" s="58"/>
      <c r="F69" s="59"/>
      <c r="G69" s="60"/>
      <c r="H69" s="61"/>
      <c r="I69" s="62"/>
      <c r="J69" s="62"/>
      <c r="K69" s="67"/>
    </row>
    <row r="70" spans="1:11" ht="23.25" customHeight="1">
      <c r="A70" s="132"/>
      <c r="B70" s="112" t="s">
        <v>104</v>
      </c>
      <c r="C70" s="134"/>
      <c r="D70" s="107">
        <v>80</v>
      </c>
      <c r="E70" s="25">
        <f aca="true" t="shared" si="11" ref="E70:E75">ROUND(D70*E9,0)</f>
        <v>186</v>
      </c>
      <c r="F70" s="25">
        <v>0</v>
      </c>
      <c r="G70" s="25">
        <f aca="true" t="shared" si="12" ref="G70:G75">E70+F70</f>
        <v>186</v>
      </c>
      <c r="H70" s="61"/>
      <c r="I70" s="25">
        <f>E68</f>
        <v>394</v>
      </c>
      <c r="J70" s="25"/>
      <c r="K70" s="68" t="s">
        <v>86</v>
      </c>
    </row>
    <row r="71" spans="1:11" ht="24" customHeight="1">
      <c r="A71" s="132"/>
      <c r="B71" s="112" t="s">
        <v>109</v>
      </c>
      <c r="C71" s="134"/>
      <c r="D71" s="107">
        <v>80</v>
      </c>
      <c r="E71" s="25">
        <f t="shared" si="11"/>
        <v>35</v>
      </c>
      <c r="F71" s="59"/>
      <c r="G71" s="25">
        <f t="shared" si="12"/>
        <v>35</v>
      </c>
      <c r="H71" s="61"/>
      <c r="I71" s="25">
        <v>0</v>
      </c>
      <c r="J71" s="62"/>
      <c r="K71" s="67"/>
    </row>
    <row r="72" spans="1:11" ht="24" customHeight="1">
      <c r="A72" s="132"/>
      <c r="B72" s="112" t="s">
        <v>105</v>
      </c>
      <c r="C72" s="134"/>
      <c r="D72" s="107">
        <v>80</v>
      </c>
      <c r="E72" s="25">
        <f t="shared" si="11"/>
        <v>34</v>
      </c>
      <c r="F72" s="59"/>
      <c r="G72" s="25">
        <f t="shared" si="12"/>
        <v>34</v>
      </c>
      <c r="H72" s="61"/>
      <c r="I72" s="25">
        <v>0</v>
      </c>
      <c r="J72" s="25"/>
      <c r="K72" s="68"/>
    </row>
    <row r="73" spans="1:11" ht="24.75" customHeight="1">
      <c r="A73" s="132"/>
      <c r="B73" s="112" t="s">
        <v>106</v>
      </c>
      <c r="C73" s="134"/>
      <c r="D73" s="114">
        <v>80</v>
      </c>
      <c r="E73" s="25">
        <f t="shared" si="11"/>
        <v>2</v>
      </c>
      <c r="F73" s="59"/>
      <c r="G73" s="25">
        <f t="shared" si="12"/>
        <v>2</v>
      </c>
      <c r="H73" s="61"/>
      <c r="I73" s="25">
        <v>0</v>
      </c>
      <c r="J73" s="24"/>
      <c r="K73" s="67"/>
    </row>
    <row r="74" spans="1:11" ht="24" customHeight="1">
      <c r="A74" s="132"/>
      <c r="B74" s="112" t="s">
        <v>107</v>
      </c>
      <c r="C74" s="134"/>
      <c r="D74" s="114">
        <v>80</v>
      </c>
      <c r="E74" s="25">
        <f t="shared" si="11"/>
        <v>95</v>
      </c>
      <c r="F74" s="59"/>
      <c r="G74" s="25">
        <f t="shared" si="12"/>
        <v>95</v>
      </c>
      <c r="H74" s="61"/>
      <c r="I74" s="25">
        <v>0</v>
      </c>
      <c r="J74" s="24"/>
      <c r="K74" s="67"/>
    </row>
    <row r="75" spans="1:11" ht="23.25" customHeight="1">
      <c r="A75" s="132"/>
      <c r="B75" s="112" t="s">
        <v>108</v>
      </c>
      <c r="C75" s="134"/>
      <c r="D75" s="107">
        <v>80</v>
      </c>
      <c r="E75" s="25">
        <f t="shared" si="11"/>
        <v>42</v>
      </c>
      <c r="F75" s="59"/>
      <c r="G75" s="25">
        <f t="shared" si="12"/>
        <v>42</v>
      </c>
      <c r="H75" s="61"/>
      <c r="I75" s="25">
        <v>0</v>
      </c>
      <c r="J75" s="62"/>
      <c r="K75" s="67"/>
    </row>
    <row r="76" spans="1:11" s="36" customFormat="1" ht="37.5" customHeight="1">
      <c r="A76" s="131">
        <v>8</v>
      </c>
      <c r="B76" s="83" t="s">
        <v>11</v>
      </c>
      <c r="C76" s="133" t="s">
        <v>31</v>
      </c>
      <c r="D76" s="88">
        <v>1949.4</v>
      </c>
      <c r="E76" s="84">
        <f aca="true" t="shared" si="13" ref="E76:J76">SUM(E77:E83)</f>
        <v>9624.100000000002</v>
      </c>
      <c r="F76" s="84">
        <f t="shared" si="13"/>
        <v>1020</v>
      </c>
      <c r="G76" s="84">
        <f t="shared" si="13"/>
        <v>10644.100000000002</v>
      </c>
      <c r="H76" s="84">
        <f t="shared" si="13"/>
        <v>3500</v>
      </c>
      <c r="I76" s="84">
        <f t="shared" si="13"/>
        <v>7144.099999999999</v>
      </c>
      <c r="J76" s="84">
        <f t="shared" si="13"/>
        <v>0</v>
      </c>
      <c r="K76" s="87"/>
    </row>
    <row r="77" spans="1:11" ht="17.25" customHeight="1">
      <c r="A77" s="132"/>
      <c r="B77" s="41" t="s">
        <v>65</v>
      </c>
      <c r="C77" s="134"/>
      <c r="D77" s="107"/>
      <c r="E77" s="58"/>
      <c r="F77" s="59"/>
      <c r="G77" s="60"/>
      <c r="H77" s="61"/>
      <c r="I77" s="62"/>
      <c r="J77" s="62"/>
      <c r="K77" s="67"/>
    </row>
    <row r="78" spans="1:11" ht="21.75" customHeight="1">
      <c r="A78" s="132"/>
      <c r="B78" s="112" t="s">
        <v>104</v>
      </c>
      <c r="C78" s="134"/>
      <c r="D78" s="107">
        <v>1949.4</v>
      </c>
      <c r="E78" s="25">
        <f aca="true" t="shared" si="14" ref="E78:E83">ROUND(D78*E9,1)</f>
        <v>4522.6</v>
      </c>
      <c r="F78" s="25">
        <f>ROUND(D78*F8,0)</f>
        <v>1020</v>
      </c>
      <c r="G78" s="25">
        <f aca="true" t="shared" si="15" ref="G78:G83">E78+F78</f>
        <v>5542.6</v>
      </c>
      <c r="H78" s="35">
        <v>3500</v>
      </c>
      <c r="I78" s="25">
        <f aca="true" t="shared" si="16" ref="I78:I83">G78-H78</f>
        <v>2042.6000000000004</v>
      </c>
      <c r="J78" s="25"/>
      <c r="K78" s="68"/>
    </row>
    <row r="79" spans="1:11" ht="23.25" customHeight="1">
      <c r="A79" s="132"/>
      <c r="B79" s="112" t="s">
        <v>109</v>
      </c>
      <c r="C79" s="134"/>
      <c r="D79" s="107">
        <v>1949.4</v>
      </c>
      <c r="E79" s="25">
        <f t="shared" si="14"/>
        <v>857.7</v>
      </c>
      <c r="F79" s="25"/>
      <c r="G79" s="25">
        <f t="shared" si="15"/>
        <v>857.7</v>
      </c>
      <c r="H79" s="61"/>
      <c r="I79" s="25">
        <f t="shared" si="16"/>
        <v>857.7</v>
      </c>
      <c r="J79" s="62"/>
      <c r="K79" s="67"/>
    </row>
    <row r="80" spans="1:11" ht="25.5" customHeight="1">
      <c r="A80" s="132"/>
      <c r="B80" s="112" t="s">
        <v>105</v>
      </c>
      <c r="C80" s="134"/>
      <c r="D80" s="107">
        <v>1949.4</v>
      </c>
      <c r="E80" s="25">
        <f t="shared" si="14"/>
        <v>838.2</v>
      </c>
      <c r="F80" s="25"/>
      <c r="G80" s="25">
        <f t="shared" si="15"/>
        <v>838.2</v>
      </c>
      <c r="H80" s="35"/>
      <c r="I80" s="25">
        <f t="shared" si="16"/>
        <v>838.2</v>
      </c>
      <c r="J80" s="62"/>
      <c r="K80" s="67"/>
    </row>
    <row r="81" spans="1:11" ht="25.5" customHeight="1">
      <c r="A81" s="132"/>
      <c r="B81" s="112" t="s">
        <v>106</v>
      </c>
      <c r="C81" s="134"/>
      <c r="D81" s="114">
        <v>1949.4</v>
      </c>
      <c r="E81" s="25">
        <f t="shared" si="14"/>
        <v>52.6</v>
      </c>
      <c r="F81" s="25"/>
      <c r="G81" s="25">
        <f t="shared" si="15"/>
        <v>52.6</v>
      </c>
      <c r="H81" s="35"/>
      <c r="I81" s="25">
        <f t="shared" si="16"/>
        <v>52.6</v>
      </c>
      <c r="J81" s="62"/>
      <c r="K81" s="67"/>
    </row>
    <row r="82" spans="1:11" ht="25.5" customHeight="1">
      <c r="A82" s="132"/>
      <c r="B82" s="112" t="s">
        <v>107</v>
      </c>
      <c r="C82" s="134"/>
      <c r="D82" s="114">
        <v>1949.4</v>
      </c>
      <c r="E82" s="25">
        <f t="shared" si="14"/>
        <v>2319.8</v>
      </c>
      <c r="F82" s="25"/>
      <c r="G82" s="25">
        <f t="shared" si="15"/>
        <v>2319.8</v>
      </c>
      <c r="H82" s="35"/>
      <c r="I82" s="25">
        <f t="shared" si="16"/>
        <v>2319.8</v>
      </c>
      <c r="J82" s="62"/>
      <c r="K82" s="67"/>
    </row>
    <row r="83" spans="1:11" ht="25.5" customHeight="1">
      <c r="A83" s="132"/>
      <c r="B83" s="112" t="s">
        <v>108</v>
      </c>
      <c r="C83" s="134"/>
      <c r="D83" s="113">
        <v>1949.4</v>
      </c>
      <c r="E83" s="25">
        <f t="shared" si="14"/>
        <v>1033.2</v>
      </c>
      <c r="F83" s="25"/>
      <c r="G83" s="25">
        <f t="shared" si="15"/>
        <v>1033.2</v>
      </c>
      <c r="H83" s="35"/>
      <c r="I83" s="25">
        <f t="shared" si="16"/>
        <v>1033.2</v>
      </c>
      <c r="J83" s="62"/>
      <c r="K83" s="67"/>
    </row>
    <row r="84" spans="1:11" ht="41.25" customHeight="1">
      <c r="A84" s="131">
        <v>9</v>
      </c>
      <c r="B84" s="83" t="s">
        <v>94</v>
      </c>
      <c r="C84" s="133" t="s">
        <v>95</v>
      </c>
      <c r="D84" s="88">
        <v>25</v>
      </c>
      <c r="E84" s="84">
        <f aca="true" t="shared" si="17" ref="E84:J84">SUM(E86:E91)</f>
        <v>124</v>
      </c>
      <c r="F84" s="84">
        <f t="shared" si="17"/>
        <v>0</v>
      </c>
      <c r="G84" s="84">
        <f t="shared" si="17"/>
        <v>124</v>
      </c>
      <c r="H84" s="84">
        <f t="shared" si="17"/>
        <v>0</v>
      </c>
      <c r="I84" s="84">
        <f t="shared" si="17"/>
        <v>124</v>
      </c>
      <c r="J84" s="84">
        <f t="shared" si="17"/>
        <v>0</v>
      </c>
      <c r="K84" s="87"/>
    </row>
    <row r="85" spans="1:11" ht="15.75">
      <c r="A85" s="132"/>
      <c r="B85" s="41" t="s">
        <v>65</v>
      </c>
      <c r="C85" s="134"/>
      <c r="D85" s="113"/>
      <c r="E85" s="58"/>
      <c r="F85" s="59"/>
      <c r="G85" s="60"/>
      <c r="H85" s="61"/>
      <c r="I85" s="62"/>
      <c r="J85" s="62"/>
      <c r="K85" s="67"/>
    </row>
    <row r="86" spans="1:11" ht="25.5" customHeight="1">
      <c r="A86" s="132"/>
      <c r="B86" s="112" t="s">
        <v>104</v>
      </c>
      <c r="C86" s="134"/>
      <c r="D86" s="113">
        <v>25</v>
      </c>
      <c r="E86" s="25">
        <f aca="true" t="shared" si="18" ref="E86:E91">ROUND(D86*E9,0)</f>
        <v>58</v>
      </c>
      <c r="F86" s="25">
        <v>0</v>
      </c>
      <c r="G86" s="25">
        <f aca="true" t="shared" si="19" ref="G86:G91">E86+F86</f>
        <v>58</v>
      </c>
      <c r="H86" s="35"/>
      <c r="I86" s="25">
        <f>E84</f>
        <v>124</v>
      </c>
      <c r="J86" s="25"/>
      <c r="K86" s="68" t="s">
        <v>86</v>
      </c>
    </row>
    <row r="87" spans="1:11" ht="23.25" customHeight="1">
      <c r="A87" s="132"/>
      <c r="B87" s="112" t="s">
        <v>109</v>
      </c>
      <c r="C87" s="134"/>
      <c r="D87" s="113">
        <v>25</v>
      </c>
      <c r="E87" s="25">
        <f t="shared" si="18"/>
        <v>11</v>
      </c>
      <c r="F87" s="25"/>
      <c r="G87" s="25">
        <f t="shared" si="19"/>
        <v>11</v>
      </c>
      <c r="H87" s="61"/>
      <c r="I87" s="25">
        <v>0</v>
      </c>
      <c r="J87" s="62"/>
      <c r="K87" s="68"/>
    </row>
    <row r="88" spans="1:11" ht="23.25" customHeight="1">
      <c r="A88" s="132"/>
      <c r="B88" s="112" t="s">
        <v>105</v>
      </c>
      <c r="C88" s="134"/>
      <c r="D88" s="113">
        <v>25</v>
      </c>
      <c r="E88" s="25">
        <f t="shared" si="18"/>
        <v>11</v>
      </c>
      <c r="F88" s="25"/>
      <c r="G88" s="25">
        <f t="shared" si="19"/>
        <v>11</v>
      </c>
      <c r="H88" s="35"/>
      <c r="I88" s="25">
        <v>0</v>
      </c>
      <c r="J88" s="62"/>
      <c r="K88" s="67"/>
    </row>
    <row r="89" spans="1:11" ht="23.25" customHeight="1">
      <c r="A89" s="132"/>
      <c r="B89" s="112" t="s">
        <v>106</v>
      </c>
      <c r="C89" s="134"/>
      <c r="D89" s="114">
        <v>25</v>
      </c>
      <c r="E89" s="25">
        <f t="shared" si="18"/>
        <v>1</v>
      </c>
      <c r="F89" s="25"/>
      <c r="G89" s="25">
        <f t="shared" si="19"/>
        <v>1</v>
      </c>
      <c r="H89" s="35"/>
      <c r="I89" s="25">
        <v>0</v>
      </c>
      <c r="J89" s="62"/>
      <c r="K89" s="67"/>
    </row>
    <row r="90" spans="1:11" ht="22.5" customHeight="1">
      <c r="A90" s="132"/>
      <c r="B90" s="112" t="s">
        <v>107</v>
      </c>
      <c r="C90" s="134"/>
      <c r="D90" s="114">
        <v>25</v>
      </c>
      <c r="E90" s="25">
        <f t="shared" si="18"/>
        <v>30</v>
      </c>
      <c r="F90" s="25"/>
      <c r="G90" s="25">
        <f t="shared" si="19"/>
        <v>30</v>
      </c>
      <c r="H90" s="35"/>
      <c r="I90" s="25">
        <v>0</v>
      </c>
      <c r="J90" s="62"/>
      <c r="K90" s="67"/>
    </row>
    <row r="91" spans="1:11" ht="24.75" customHeight="1">
      <c r="A91" s="132"/>
      <c r="B91" s="112" t="s">
        <v>108</v>
      </c>
      <c r="C91" s="134"/>
      <c r="D91" s="113">
        <v>25</v>
      </c>
      <c r="E91" s="25">
        <f t="shared" si="18"/>
        <v>13</v>
      </c>
      <c r="F91" s="25"/>
      <c r="G91" s="25">
        <f t="shared" si="19"/>
        <v>13</v>
      </c>
      <c r="H91" s="35"/>
      <c r="I91" s="25">
        <v>0</v>
      </c>
      <c r="J91" s="62"/>
      <c r="K91" s="67"/>
    </row>
    <row r="92" spans="1:11" ht="30.75" customHeight="1">
      <c r="A92" s="128" t="s">
        <v>60</v>
      </c>
      <c r="B92" s="129"/>
      <c r="C92" s="129"/>
      <c r="D92" s="129"/>
      <c r="E92" s="129"/>
      <c r="F92" s="129"/>
      <c r="G92" s="129"/>
      <c r="H92" s="129"/>
      <c r="I92" s="129"/>
      <c r="J92" s="129"/>
      <c r="K92" s="130"/>
    </row>
    <row r="93" spans="1:11" s="36" customFormat="1" ht="38.25" customHeight="1">
      <c r="A93" s="131">
        <v>10</v>
      </c>
      <c r="B93" s="83" t="s">
        <v>13</v>
      </c>
      <c r="C93" s="133" t="s">
        <v>32</v>
      </c>
      <c r="D93" s="84">
        <v>300</v>
      </c>
      <c r="E93" s="84">
        <f aca="true" t="shared" si="20" ref="E93:J93">SUM(E94:E100)</f>
        <v>1481</v>
      </c>
      <c r="F93" s="84">
        <f t="shared" si="20"/>
        <v>156.9</v>
      </c>
      <c r="G93" s="84">
        <f t="shared" si="20"/>
        <v>1637.9</v>
      </c>
      <c r="H93" s="84">
        <f t="shared" si="20"/>
        <v>974</v>
      </c>
      <c r="I93" s="84">
        <f t="shared" si="20"/>
        <v>663.9</v>
      </c>
      <c r="J93" s="84">
        <f t="shared" si="20"/>
        <v>0</v>
      </c>
      <c r="K93" s="87"/>
    </row>
    <row r="94" spans="1:11" ht="21.75" customHeight="1">
      <c r="A94" s="132"/>
      <c r="B94" s="41" t="s">
        <v>65</v>
      </c>
      <c r="C94" s="134"/>
      <c r="D94" s="107"/>
      <c r="E94" s="25"/>
      <c r="F94" s="22"/>
      <c r="G94" s="23"/>
      <c r="H94" s="33"/>
      <c r="I94" s="24"/>
      <c r="J94" s="24"/>
      <c r="K94" s="68"/>
    </row>
    <row r="95" spans="1:11" ht="23.25" customHeight="1">
      <c r="A95" s="132"/>
      <c r="B95" s="112" t="s">
        <v>104</v>
      </c>
      <c r="C95" s="134"/>
      <c r="D95" s="107">
        <v>300</v>
      </c>
      <c r="E95" s="25">
        <f>ROUND(D95*E9,0)</f>
        <v>696</v>
      </c>
      <c r="F95" s="22">
        <f>D95*F8</f>
        <v>156.9</v>
      </c>
      <c r="G95" s="25">
        <f aca="true" t="shared" si="21" ref="G95:G100">E95+F95</f>
        <v>852.9</v>
      </c>
      <c r="H95" s="25">
        <v>414</v>
      </c>
      <c r="I95" s="25">
        <f aca="true" t="shared" si="22" ref="I95:I100">G95-H95</f>
        <v>438.9</v>
      </c>
      <c r="J95" s="25"/>
      <c r="K95" s="68"/>
    </row>
    <row r="96" spans="1:11" ht="22.5" customHeight="1">
      <c r="A96" s="132"/>
      <c r="B96" s="112" t="s">
        <v>109</v>
      </c>
      <c r="C96" s="134"/>
      <c r="D96" s="107">
        <v>300</v>
      </c>
      <c r="E96" s="25">
        <f aca="true" t="shared" si="23" ref="E96:E101">ROUND(D96*E10,0)</f>
        <v>132</v>
      </c>
      <c r="F96" s="22"/>
      <c r="G96" s="25">
        <f t="shared" si="21"/>
        <v>132</v>
      </c>
      <c r="H96" s="25">
        <v>127</v>
      </c>
      <c r="I96" s="25">
        <f t="shared" si="22"/>
        <v>5</v>
      </c>
      <c r="J96" s="62"/>
      <c r="K96" s="68"/>
    </row>
    <row r="97" spans="1:11" ht="23.25" customHeight="1">
      <c r="A97" s="132"/>
      <c r="B97" s="112" t="s">
        <v>105</v>
      </c>
      <c r="C97" s="134"/>
      <c r="D97" s="107">
        <v>300</v>
      </c>
      <c r="E97" s="25">
        <f t="shared" si="23"/>
        <v>129</v>
      </c>
      <c r="F97" s="22"/>
      <c r="G97" s="25">
        <f t="shared" si="21"/>
        <v>129</v>
      </c>
      <c r="H97" s="25">
        <v>108</v>
      </c>
      <c r="I97" s="25">
        <f t="shared" si="22"/>
        <v>21</v>
      </c>
      <c r="J97" s="62"/>
      <c r="K97" s="68"/>
    </row>
    <row r="98" spans="1:11" ht="24.75" customHeight="1">
      <c r="A98" s="132"/>
      <c r="B98" s="112" t="s">
        <v>106</v>
      </c>
      <c r="C98" s="134"/>
      <c r="D98" s="114">
        <v>300</v>
      </c>
      <c r="E98" s="25">
        <f t="shared" si="23"/>
        <v>8</v>
      </c>
      <c r="F98" s="22"/>
      <c r="G98" s="25">
        <f t="shared" si="21"/>
        <v>8</v>
      </c>
      <c r="H98" s="25"/>
      <c r="I98" s="25">
        <f t="shared" si="22"/>
        <v>8</v>
      </c>
      <c r="J98" s="62"/>
      <c r="K98" s="68"/>
    </row>
    <row r="99" spans="1:11" ht="25.5" customHeight="1">
      <c r="A99" s="132"/>
      <c r="B99" s="112" t="s">
        <v>107</v>
      </c>
      <c r="C99" s="134"/>
      <c r="D99" s="114">
        <v>300</v>
      </c>
      <c r="E99" s="25">
        <f t="shared" si="23"/>
        <v>357</v>
      </c>
      <c r="F99" s="22"/>
      <c r="G99" s="25">
        <f t="shared" si="21"/>
        <v>357</v>
      </c>
      <c r="H99" s="25">
        <v>243</v>
      </c>
      <c r="I99" s="25">
        <f t="shared" si="22"/>
        <v>114</v>
      </c>
      <c r="J99" s="62"/>
      <c r="K99" s="68"/>
    </row>
    <row r="100" spans="1:11" ht="24.75" customHeight="1">
      <c r="A100" s="132"/>
      <c r="B100" s="112" t="s">
        <v>108</v>
      </c>
      <c r="C100" s="134"/>
      <c r="D100" s="107">
        <v>300</v>
      </c>
      <c r="E100" s="25">
        <f t="shared" si="23"/>
        <v>159</v>
      </c>
      <c r="F100" s="22"/>
      <c r="G100" s="25">
        <f t="shared" si="21"/>
        <v>159</v>
      </c>
      <c r="H100" s="25">
        <v>82</v>
      </c>
      <c r="I100" s="25">
        <f t="shared" si="22"/>
        <v>77</v>
      </c>
      <c r="J100" s="62"/>
      <c r="K100" s="68"/>
    </row>
    <row r="101" spans="1:11" ht="15.75" customHeight="1" hidden="1">
      <c r="A101" s="18">
        <v>20</v>
      </c>
      <c r="B101" s="41" t="s">
        <v>41</v>
      </c>
      <c r="C101" s="30" t="s">
        <v>33</v>
      </c>
      <c r="D101" s="71">
        <v>40</v>
      </c>
      <c r="E101" s="25">
        <f t="shared" si="23"/>
        <v>0</v>
      </c>
      <c r="F101" s="18">
        <f>D101*F8</f>
        <v>20.92</v>
      </c>
      <c r="G101" s="26">
        <f>SUM(E101:F101)</f>
        <v>20.92</v>
      </c>
      <c r="H101" s="33"/>
      <c r="I101" s="24">
        <f>E101-H101</f>
        <v>0</v>
      </c>
      <c r="J101" s="24">
        <f>G101-H101</f>
        <v>20.92</v>
      </c>
      <c r="K101" s="68"/>
    </row>
    <row r="102" spans="1:11" s="36" customFormat="1" ht="38.25" customHeight="1">
      <c r="A102" s="131">
        <v>11</v>
      </c>
      <c r="B102" s="83" t="s">
        <v>4</v>
      </c>
      <c r="C102" s="141" t="s">
        <v>1</v>
      </c>
      <c r="D102" s="88">
        <v>40</v>
      </c>
      <c r="E102" s="84">
        <f aca="true" t="shared" si="24" ref="E102:J102">SUM(E104:E109)</f>
        <v>198</v>
      </c>
      <c r="F102" s="84">
        <f t="shared" si="24"/>
        <v>20.92</v>
      </c>
      <c r="G102" s="84">
        <f t="shared" si="24"/>
        <v>218.92000000000002</v>
      </c>
      <c r="H102" s="84">
        <f t="shared" si="24"/>
        <v>0</v>
      </c>
      <c r="I102" s="84">
        <f t="shared" si="24"/>
        <v>218.92000000000002</v>
      </c>
      <c r="J102" s="84">
        <f t="shared" si="24"/>
        <v>0</v>
      </c>
      <c r="K102" s="93"/>
    </row>
    <row r="103" spans="1:11" ht="22.5" customHeight="1">
      <c r="A103" s="132"/>
      <c r="B103" s="41" t="s">
        <v>65</v>
      </c>
      <c r="C103" s="142"/>
      <c r="D103" s="94"/>
      <c r="E103" s="40"/>
      <c r="F103" s="40"/>
      <c r="G103" s="27"/>
      <c r="H103" s="34"/>
      <c r="I103" s="40"/>
      <c r="J103" s="40"/>
      <c r="K103" s="68"/>
    </row>
    <row r="104" spans="1:11" ht="24.75" customHeight="1">
      <c r="A104" s="132"/>
      <c r="B104" s="112" t="s">
        <v>104</v>
      </c>
      <c r="C104" s="142"/>
      <c r="D104" s="94">
        <v>40</v>
      </c>
      <c r="E104" s="40">
        <f aca="true" t="shared" si="25" ref="E104:E109">ROUND(D104*E9,0)</f>
        <v>93</v>
      </c>
      <c r="F104" s="40">
        <f>D104*F8</f>
        <v>20.92</v>
      </c>
      <c r="G104" s="40">
        <f aca="true" t="shared" si="26" ref="G104:G109">E104+F104</f>
        <v>113.92</v>
      </c>
      <c r="H104" s="104"/>
      <c r="I104" s="24">
        <f aca="true" t="shared" si="27" ref="I104:I109">G104-H104</f>
        <v>113.92</v>
      </c>
      <c r="J104" s="40"/>
      <c r="K104" s="68"/>
    </row>
    <row r="105" spans="1:11" ht="25.5" customHeight="1">
      <c r="A105" s="132"/>
      <c r="B105" s="112" t="s">
        <v>109</v>
      </c>
      <c r="C105" s="142"/>
      <c r="D105" s="94">
        <v>40</v>
      </c>
      <c r="E105" s="40">
        <f t="shared" si="25"/>
        <v>18</v>
      </c>
      <c r="F105" s="40"/>
      <c r="G105" s="40">
        <f t="shared" si="26"/>
        <v>18</v>
      </c>
      <c r="H105" s="63"/>
      <c r="I105" s="24">
        <f t="shared" si="27"/>
        <v>18</v>
      </c>
      <c r="J105" s="40"/>
      <c r="K105" s="68"/>
    </row>
    <row r="106" spans="1:11" ht="23.25" customHeight="1">
      <c r="A106" s="132"/>
      <c r="B106" s="112" t="s">
        <v>105</v>
      </c>
      <c r="C106" s="142"/>
      <c r="D106" s="94">
        <v>40</v>
      </c>
      <c r="E106" s="40">
        <f t="shared" si="25"/>
        <v>17</v>
      </c>
      <c r="F106" s="40"/>
      <c r="G106" s="40">
        <f t="shared" si="26"/>
        <v>17</v>
      </c>
      <c r="H106" s="104"/>
      <c r="I106" s="24">
        <f t="shared" si="27"/>
        <v>17</v>
      </c>
      <c r="J106" s="40"/>
      <c r="K106" s="68"/>
    </row>
    <row r="107" spans="1:11" ht="23.25" customHeight="1">
      <c r="A107" s="132"/>
      <c r="B107" s="112" t="s">
        <v>106</v>
      </c>
      <c r="C107" s="142"/>
      <c r="D107" s="94">
        <v>40</v>
      </c>
      <c r="E107" s="40">
        <f t="shared" si="25"/>
        <v>1</v>
      </c>
      <c r="F107" s="40"/>
      <c r="G107" s="40">
        <f t="shared" si="26"/>
        <v>1</v>
      </c>
      <c r="H107" s="104"/>
      <c r="I107" s="24">
        <f t="shared" si="27"/>
        <v>1</v>
      </c>
      <c r="J107" s="40"/>
      <c r="K107" s="68"/>
    </row>
    <row r="108" spans="1:11" ht="24" customHeight="1">
      <c r="A108" s="132"/>
      <c r="B108" s="112" t="s">
        <v>107</v>
      </c>
      <c r="C108" s="142"/>
      <c r="D108" s="94">
        <v>40</v>
      </c>
      <c r="E108" s="40">
        <f t="shared" si="25"/>
        <v>48</v>
      </c>
      <c r="F108" s="40"/>
      <c r="G108" s="40">
        <f t="shared" si="26"/>
        <v>48</v>
      </c>
      <c r="H108" s="104"/>
      <c r="I108" s="24">
        <f t="shared" si="27"/>
        <v>48</v>
      </c>
      <c r="J108" s="40"/>
      <c r="K108" s="68"/>
    </row>
    <row r="109" spans="1:11" ht="24" customHeight="1">
      <c r="A109" s="132"/>
      <c r="B109" s="112" t="s">
        <v>108</v>
      </c>
      <c r="C109" s="142"/>
      <c r="D109" s="94">
        <v>40</v>
      </c>
      <c r="E109" s="40">
        <f t="shared" si="25"/>
        <v>21</v>
      </c>
      <c r="F109" s="40"/>
      <c r="G109" s="40">
        <f t="shared" si="26"/>
        <v>21</v>
      </c>
      <c r="H109" s="63"/>
      <c r="I109" s="24">
        <f t="shared" si="27"/>
        <v>21</v>
      </c>
      <c r="J109" s="40"/>
      <c r="K109" s="68"/>
    </row>
    <row r="110" spans="1:11" ht="31.5" customHeight="1">
      <c r="A110" s="128" t="s">
        <v>61</v>
      </c>
      <c r="B110" s="129"/>
      <c r="C110" s="129"/>
      <c r="D110" s="129"/>
      <c r="E110" s="129"/>
      <c r="F110" s="129"/>
      <c r="G110" s="129"/>
      <c r="H110" s="129"/>
      <c r="I110" s="129"/>
      <c r="J110" s="129"/>
      <c r="K110" s="130"/>
    </row>
    <row r="111" spans="1:11" s="36" customFormat="1" ht="35.25" customHeight="1">
      <c r="A111" s="131">
        <v>12</v>
      </c>
      <c r="B111" s="83" t="s">
        <v>5</v>
      </c>
      <c r="C111" s="133" t="s">
        <v>14</v>
      </c>
      <c r="D111" s="88">
        <v>7</v>
      </c>
      <c r="E111" s="84">
        <f aca="true" t="shared" si="28" ref="E111:J111">SUM(E112:E118)</f>
        <v>34</v>
      </c>
      <c r="F111" s="84">
        <f t="shared" si="28"/>
        <v>3.661</v>
      </c>
      <c r="G111" s="84">
        <f t="shared" si="28"/>
        <v>37.661</v>
      </c>
      <c r="H111" s="84">
        <f t="shared" si="28"/>
        <v>7</v>
      </c>
      <c r="I111" s="84">
        <f t="shared" si="28"/>
        <v>30.661</v>
      </c>
      <c r="J111" s="84">
        <f t="shared" si="28"/>
        <v>0</v>
      </c>
      <c r="K111" s="87"/>
    </row>
    <row r="112" spans="1:11" ht="23.25" customHeight="1">
      <c r="A112" s="132"/>
      <c r="B112" s="41" t="s">
        <v>65</v>
      </c>
      <c r="C112" s="134"/>
      <c r="D112" s="107"/>
      <c r="E112" s="25"/>
      <c r="F112" s="22"/>
      <c r="G112" s="23"/>
      <c r="H112" s="33"/>
      <c r="I112" s="24"/>
      <c r="J112" s="24"/>
      <c r="K112" s="67"/>
    </row>
    <row r="113" spans="1:11" ht="27" customHeight="1">
      <c r="A113" s="132"/>
      <c r="B113" s="112" t="s">
        <v>104</v>
      </c>
      <c r="C113" s="134"/>
      <c r="D113" s="107">
        <v>7</v>
      </c>
      <c r="E113" s="25">
        <f aca="true" t="shared" si="29" ref="E113:E118">ROUND(D113*E9,0)</f>
        <v>16</v>
      </c>
      <c r="F113" s="22">
        <f>D113*F8</f>
        <v>3.661</v>
      </c>
      <c r="G113" s="40">
        <f aca="true" t="shared" si="30" ref="G113:G118">E113+F113</f>
        <v>19.661</v>
      </c>
      <c r="H113" s="104">
        <v>7</v>
      </c>
      <c r="I113" s="24">
        <f aca="true" t="shared" si="31" ref="I113:I118">G113-H113</f>
        <v>12.661000000000001</v>
      </c>
      <c r="J113" s="24"/>
      <c r="K113" s="67"/>
    </row>
    <row r="114" spans="1:11" ht="21" customHeight="1">
      <c r="A114" s="132"/>
      <c r="B114" s="112" t="s">
        <v>109</v>
      </c>
      <c r="C114" s="134"/>
      <c r="D114" s="107">
        <v>7</v>
      </c>
      <c r="E114" s="25">
        <f t="shared" si="29"/>
        <v>3</v>
      </c>
      <c r="F114" s="22"/>
      <c r="G114" s="40">
        <f t="shared" si="30"/>
        <v>3</v>
      </c>
      <c r="H114" s="63"/>
      <c r="I114" s="24">
        <f t="shared" si="31"/>
        <v>3</v>
      </c>
      <c r="J114" s="24"/>
      <c r="K114" s="67"/>
    </row>
    <row r="115" spans="1:11" ht="21" customHeight="1">
      <c r="A115" s="132"/>
      <c r="B115" s="112" t="s">
        <v>105</v>
      </c>
      <c r="C115" s="134"/>
      <c r="D115" s="107">
        <v>7</v>
      </c>
      <c r="E115" s="25">
        <f t="shared" si="29"/>
        <v>3</v>
      </c>
      <c r="F115" s="22"/>
      <c r="G115" s="40">
        <f t="shared" si="30"/>
        <v>3</v>
      </c>
      <c r="H115" s="63"/>
      <c r="I115" s="24">
        <f t="shared" si="31"/>
        <v>3</v>
      </c>
      <c r="J115" s="24"/>
      <c r="K115" s="67"/>
    </row>
    <row r="116" spans="1:11" ht="21" customHeight="1">
      <c r="A116" s="132"/>
      <c r="B116" s="112" t="s">
        <v>106</v>
      </c>
      <c r="C116" s="134"/>
      <c r="D116" s="114">
        <v>7</v>
      </c>
      <c r="E116" s="25">
        <f t="shared" si="29"/>
        <v>0</v>
      </c>
      <c r="F116" s="22"/>
      <c r="G116" s="40">
        <f t="shared" si="30"/>
        <v>0</v>
      </c>
      <c r="H116" s="63"/>
      <c r="I116" s="24">
        <f t="shared" si="31"/>
        <v>0</v>
      </c>
      <c r="J116" s="24"/>
      <c r="K116" s="67"/>
    </row>
    <row r="117" spans="1:11" ht="21" customHeight="1">
      <c r="A117" s="132"/>
      <c r="B117" s="112" t="s">
        <v>107</v>
      </c>
      <c r="C117" s="134"/>
      <c r="D117" s="114">
        <v>7</v>
      </c>
      <c r="E117" s="25">
        <f t="shared" si="29"/>
        <v>8</v>
      </c>
      <c r="F117" s="22"/>
      <c r="G117" s="40">
        <f t="shared" si="30"/>
        <v>8</v>
      </c>
      <c r="H117" s="63"/>
      <c r="I117" s="24">
        <f t="shared" si="31"/>
        <v>8</v>
      </c>
      <c r="J117" s="24"/>
      <c r="K117" s="67"/>
    </row>
    <row r="118" spans="1:11" ht="24.75" customHeight="1">
      <c r="A118" s="132"/>
      <c r="B118" s="112" t="s">
        <v>108</v>
      </c>
      <c r="C118" s="134"/>
      <c r="D118" s="107">
        <v>7</v>
      </c>
      <c r="E118" s="25">
        <f t="shared" si="29"/>
        <v>4</v>
      </c>
      <c r="F118" s="22"/>
      <c r="G118" s="40">
        <f t="shared" si="30"/>
        <v>4</v>
      </c>
      <c r="H118" s="63"/>
      <c r="I118" s="24">
        <f t="shared" si="31"/>
        <v>4</v>
      </c>
      <c r="J118" s="24"/>
      <c r="K118" s="67"/>
    </row>
    <row r="119" spans="1:11" s="36" customFormat="1" ht="16.5" customHeight="1">
      <c r="A119" s="131">
        <v>13</v>
      </c>
      <c r="B119" s="83" t="s">
        <v>6</v>
      </c>
      <c r="C119" s="141" t="s">
        <v>7</v>
      </c>
      <c r="D119" s="88">
        <v>60</v>
      </c>
      <c r="E119" s="97">
        <f aca="true" t="shared" si="32" ref="E119:J119">SUM(E120:E126)</f>
        <v>296</v>
      </c>
      <c r="F119" s="97">
        <f t="shared" si="32"/>
        <v>31</v>
      </c>
      <c r="G119" s="97">
        <f t="shared" si="32"/>
        <v>327</v>
      </c>
      <c r="H119" s="97">
        <f t="shared" si="32"/>
        <v>0</v>
      </c>
      <c r="I119" s="97">
        <f t="shared" si="32"/>
        <v>325</v>
      </c>
      <c r="J119" s="97">
        <f t="shared" si="32"/>
        <v>0</v>
      </c>
      <c r="K119" s="96"/>
    </row>
    <row r="120" spans="1:11" ht="15.75" customHeight="1">
      <c r="A120" s="132"/>
      <c r="B120" s="41" t="s">
        <v>65</v>
      </c>
      <c r="C120" s="142"/>
      <c r="D120" s="107"/>
      <c r="E120" s="29"/>
      <c r="F120" s="18"/>
      <c r="G120" s="26"/>
      <c r="H120" s="33"/>
      <c r="I120" s="24"/>
      <c r="J120" s="24"/>
      <c r="K120" s="67"/>
    </row>
    <row r="121" spans="1:11" ht="24.75" customHeight="1">
      <c r="A121" s="132"/>
      <c r="B121" s="112" t="s">
        <v>104</v>
      </c>
      <c r="C121" s="142"/>
      <c r="D121" s="107">
        <v>60</v>
      </c>
      <c r="E121" s="29">
        <f aca="true" t="shared" si="33" ref="E121:E126">ROUND(D121*E9,0)</f>
        <v>139</v>
      </c>
      <c r="F121" s="18">
        <f>ROUND(F8*D121,0)</f>
        <v>31</v>
      </c>
      <c r="G121" s="40">
        <f aca="true" t="shared" si="34" ref="G121:G126">E121+F121</f>
        <v>170</v>
      </c>
      <c r="H121" s="63"/>
      <c r="I121" s="24">
        <f aca="true" t="shared" si="35" ref="I121:I126">G121-H121</f>
        <v>170</v>
      </c>
      <c r="J121" s="24"/>
      <c r="K121" s="68"/>
    </row>
    <row r="122" spans="1:11" ht="22.5" customHeight="1">
      <c r="A122" s="132"/>
      <c r="B122" s="112" t="s">
        <v>109</v>
      </c>
      <c r="C122" s="142"/>
      <c r="D122" s="107">
        <v>60</v>
      </c>
      <c r="E122" s="29">
        <f t="shared" si="33"/>
        <v>26</v>
      </c>
      <c r="F122" s="18"/>
      <c r="G122" s="40">
        <f t="shared" si="34"/>
        <v>26</v>
      </c>
      <c r="H122" s="33"/>
      <c r="I122" s="24">
        <f t="shared" si="35"/>
        <v>26</v>
      </c>
      <c r="J122" s="24"/>
      <c r="K122" s="68"/>
    </row>
    <row r="123" spans="1:11" ht="21" customHeight="1">
      <c r="A123" s="132"/>
      <c r="B123" s="112" t="s">
        <v>105</v>
      </c>
      <c r="C123" s="142"/>
      <c r="D123" s="107">
        <v>60</v>
      </c>
      <c r="E123" s="29">
        <f t="shared" si="33"/>
        <v>26</v>
      </c>
      <c r="F123" s="18"/>
      <c r="G123" s="40">
        <f t="shared" si="34"/>
        <v>26</v>
      </c>
      <c r="H123" s="33"/>
      <c r="I123" s="24">
        <f t="shared" si="35"/>
        <v>26</v>
      </c>
      <c r="J123" s="24"/>
      <c r="K123" s="67"/>
    </row>
    <row r="124" spans="1:11" ht="21" customHeight="1">
      <c r="A124" s="132"/>
      <c r="B124" s="112" t="s">
        <v>106</v>
      </c>
      <c r="C124" s="142"/>
      <c r="D124" s="114">
        <v>60</v>
      </c>
      <c r="E124" s="29">
        <f t="shared" si="33"/>
        <v>2</v>
      </c>
      <c r="F124" s="18"/>
      <c r="G124" s="40">
        <f t="shared" si="34"/>
        <v>2</v>
      </c>
      <c r="H124" s="33"/>
      <c r="I124" s="24">
        <v>0</v>
      </c>
      <c r="J124" s="24"/>
      <c r="K124" s="67" t="s">
        <v>98</v>
      </c>
    </row>
    <row r="125" spans="1:11" ht="21" customHeight="1">
      <c r="A125" s="132"/>
      <c r="B125" s="112" t="s">
        <v>107</v>
      </c>
      <c r="C125" s="142"/>
      <c r="D125" s="114">
        <v>60</v>
      </c>
      <c r="E125" s="29">
        <f t="shared" si="33"/>
        <v>71</v>
      </c>
      <c r="F125" s="18"/>
      <c r="G125" s="40">
        <f t="shared" si="34"/>
        <v>71</v>
      </c>
      <c r="H125" s="33"/>
      <c r="I125" s="24">
        <f t="shared" si="35"/>
        <v>71</v>
      </c>
      <c r="J125" s="24"/>
      <c r="K125" s="67"/>
    </row>
    <row r="126" spans="1:11" ht="23.25" customHeight="1">
      <c r="A126" s="132"/>
      <c r="B126" s="112" t="s">
        <v>108</v>
      </c>
      <c r="C126" s="142"/>
      <c r="D126" s="107">
        <v>60</v>
      </c>
      <c r="E126" s="29">
        <f t="shared" si="33"/>
        <v>32</v>
      </c>
      <c r="F126" s="18"/>
      <c r="G126" s="40">
        <f t="shared" si="34"/>
        <v>32</v>
      </c>
      <c r="H126" s="33"/>
      <c r="I126" s="24">
        <f t="shared" si="35"/>
        <v>32</v>
      </c>
      <c r="J126" s="24"/>
      <c r="K126" s="67"/>
    </row>
    <row r="127" spans="1:11" s="36" customFormat="1" ht="15.75" customHeight="1">
      <c r="A127" s="131">
        <v>14</v>
      </c>
      <c r="B127" s="89" t="s">
        <v>46</v>
      </c>
      <c r="C127" s="141" t="s">
        <v>7</v>
      </c>
      <c r="D127" s="88">
        <v>2.3</v>
      </c>
      <c r="E127" s="91">
        <f aca="true" t="shared" si="36" ref="E127:J127">SUM(E128:E134)</f>
        <v>11.299999999999999</v>
      </c>
      <c r="F127" s="91">
        <f t="shared" si="36"/>
        <v>1.2</v>
      </c>
      <c r="G127" s="91">
        <f t="shared" si="36"/>
        <v>12.399999999999999</v>
      </c>
      <c r="H127" s="91">
        <f t="shared" si="36"/>
        <v>0</v>
      </c>
      <c r="I127" s="91">
        <f t="shared" si="36"/>
        <v>12.399999999999999</v>
      </c>
      <c r="J127" s="91">
        <f t="shared" si="36"/>
        <v>0</v>
      </c>
      <c r="K127" s="85"/>
    </row>
    <row r="128" spans="1:11" ht="14.25" customHeight="1">
      <c r="A128" s="132"/>
      <c r="B128" s="41" t="s">
        <v>65</v>
      </c>
      <c r="C128" s="142"/>
      <c r="D128" s="107"/>
      <c r="E128" s="48"/>
      <c r="F128" s="18"/>
      <c r="G128" s="26"/>
      <c r="H128" s="35"/>
      <c r="I128" s="24"/>
      <c r="J128" s="24"/>
      <c r="K128" s="68"/>
    </row>
    <row r="129" spans="1:11" ht="23.25" customHeight="1">
      <c r="A129" s="132"/>
      <c r="B129" s="112" t="s">
        <v>104</v>
      </c>
      <c r="C129" s="142"/>
      <c r="D129" s="107">
        <v>2.3</v>
      </c>
      <c r="E129" s="48">
        <f aca="true" t="shared" si="37" ref="E129:E134">ROUND(D129*E9,1)</f>
        <v>5.3</v>
      </c>
      <c r="F129" s="18">
        <f>ROUND(D129*F8,1)</f>
        <v>1.2</v>
      </c>
      <c r="G129" s="19">
        <f aca="true" t="shared" si="38" ref="G129:G134">E129+F129</f>
        <v>6.5</v>
      </c>
      <c r="H129" s="63"/>
      <c r="I129" s="19">
        <f aca="true" t="shared" si="39" ref="I129:I134">G129-H129</f>
        <v>6.5</v>
      </c>
      <c r="J129" s="19"/>
      <c r="K129" s="68"/>
    </row>
    <row r="130" spans="1:11" ht="23.25" customHeight="1">
      <c r="A130" s="132"/>
      <c r="B130" s="112" t="s">
        <v>109</v>
      </c>
      <c r="C130" s="142"/>
      <c r="D130" s="107">
        <v>2.3</v>
      </c>
      <c r="E130" s="48">
        <f t="shared" si="37"/>
        <v>1</v>
      </c>
      <c r="F130" s="18"/>
      <c r="G130" s="19">
        <f t="shared" si="38"/>
        <v>1</v>
      </c>
      <c r="H130" s="35"/>
      <c r="I130" s="19">
        <f t="shared" si="39"/>
        <v>1</v>
      </c>
      <c r="J130" s="24"/>
      <c r="K130" s="68"/>
    </row>
    <row r="131" spans="1:11" ht="27.75" customHeight="1">
      <c r="A131" s="132"/>
      <c r="B131" s="112" t="s">
        <v>105</v>
      </c>
      <c r="C131" s="142"/>
      <c r="D131" s="107">
        <v>2.3</v>
      </c>
      <c r="E131" s="48">
        <f t="shared" si="37"/>
        <v>1</v>
      </c>
      <c r="F131" s="18"/>
      <c r="G131" s="19">
        <f t="shared" si="38"/>
        <v>1</v>
      </c>
      <c r="H131" s="35"/>
      <c r="I131" s="19">
        <f t="shared" si="39"/>
        <v>1</v>
      </c>
      <c r="J131" s="19"/>
      <c r="K131" s="67"/>
    </row>
    <row r="132" spans="1:11" ht="27" customHeight="1">
      <c r="A132" s="132"/>
      <c r="B132" s="112" t="s">
        <v>106</v>
      </c>
      <c r="C132" s="142"/>
      <c r="D132" s="114">
        <v>2.3</v>
      </c>
      <c r="E132" s="48">
        <f t="shared" si="37"/>
        <v>0.1</v>
      </c>
      <c r="F132" s="18"/>
      <c r="G132" s="19"/>
      <c r="H132" s="35"/>
      <c r="I132" s="19">
        <f t="shared" si="39"/>
        <v>0</v>
      </c>
      <c r="J132" s="117"/>
      <c r="K132" s="67" t="s">
        <v>98</v>
      </c>
    </row>
    <row r="133" spans="1:11" ht="26.25" customHeight="1">
      <c r="A133" s="132"/>
      <c r="B133" s="112" t="s">
        <v>107</v>
      </c>
      <c r="C133" s="142"/>
      <c r="D133" s="114">
        <v>2.3</v>
      </c>
      <c r="E133" s="48">
        <f t="shared" si="37"/>
        <v>2.7</v>
      </c>
      <c r="F133" s="18"/>
      <c r="G133" s="19">
        <f t="shared" si="38"/>
        <v>2.7</v>
      </c>
      <c r="H133" s="35"/>
      <c r="I133" s="19">
        <f t="shared" si="39"/>
        <v>2.7</v>
      </c>
      <c r="J133" s="117"/>
      <c r="K133" s="67"/>
    </row>
    <row r="134" spans="1:11" ht="21.75" customHeight="1">
      <c r="A134" s="132"/>
      <c r="B134" s="112" t="s">
        <v>108</v>
      </c>
      <c r="C134" s="142"/>
      <c r="D134" s="107">
        <v>2.3</v>
      </c>
      <c r="E134" s="48">
        <f t="shared" si="37"/>
        <v>1.2</v>
      </c>
      <c r="F134" s="18"/>
      <c r="G134" s="19">
        <f t="shared" si="38"/>
        <v>1.2</v>
      </c>
      <c r="H134" s="35"/>
      <c r="I134" s="19">
        <f t="shared" si="39"/>
        <v>1.2</v>
      </c>
      <c r="J134" s="24"/>
      <c r="K134" s="67"/>
    </row>
    <row r="135" spans="1:11" s="36" customFormat="1" ht="30.75" customHeight="1">
      <c r="A135" s="131">
        <v>15</v>
      </c>
      <c r="B135" s="83" t="s">
        <v>117</v>
      </c>
      <c r="C135" s="133" t="s">
        <v>1</v>
      </c>
      <c r="D135" s="91">
        <v>7</v>
      </c>
      <c r="E135" s="92">
        <f aca="true" t="shared" si="40" ref="E135:J135">SUM(E136:E142)</f>
        <v>34</v>
      </c>
      <c r="F135" s="92">
        <f t="shared" si="40"/>
        <v>0</v>
      </c>
      <c r="G135" s="92">
        <f t="shared" si="40"/>
        <v>34</v>
      </c>
      <c r="H135" s="92">
        <f t="shared" si="40"/>
        <v>0</v>
      </c>
      <c r="I135" s="92">
        <f t="shared" si="40"/>
        <v>34</v>
      </c>
      <c r="J135" s="92">
        <f t="shared" si="40"/>
        <v>0</v>
      </c>
      <c r="K135" s="93"/>
    </row>
    <row r="136" spans="1:11" ht="15.75">
      <c r="A136" s="132"/>
      <c r="B136" s="41" t="s">
        <v>65</v>
      </c>
      <c r="C136" s="134"/>
      <c r="D136" s="107"/>
      <c r="E136" s="28"/>
      <c r="F136" s="22"/>
      <c r="G136" s="23"/>
      <c r="H136" s="35"/>
      <c r="I136" s="24"/>
      <c r="J136" s="24"/>
      <c r="K136" s="67"/>
    </row>
    <row r="137" spans="1:11" ht="25.5" customHeight="1">
      <c r="A137" s="132"/>
      <c r="B137" s="112" t="s">
        <v>104</v>
      </c>
      <c r="C137" s="134"/>
      <c r="D137" s="107">
        <v>7</v>
      </c>
      <c r="E137" s="28">
        <f aca="true" t="shared" si="41" ref="E137:E142">ROUND(D137*E9,0)</f>
        <v>16</v>
      </c>
      <c r="F137" s="22"/>
      <c r="G137" s="40">
        <f aca="true" t="shared" si="42" ref="G137:G142">E137+F137</f>
        <v>16</v>
      </c>
      <c r="H137" s="63"/>
      <c r="I137" s="24">
        <v>0</v>
      </c>
      <c r="J137" s="24"/>
      <c r="K137" s="68"/>
    </row>
    <row r="138" spans="1:11" ht="24" customHeight="1">
      <c r="A138" s="132"/>
      <c r="B138" s="112" t="s">
        <v>109</v>
      </c>
      <c r="C138" s="134"/>
      <c r="D138" s="107">
        <v>7</v>
      </c>
      <c r="E138" s="28">
        <f t="shared" si="41"/>
        <v>3</v>
      </c>
      <c r="F138" s="22"/>
      <c r="G138" s="40">
        <f t="shared" si="42"/>
        <v>3</v>
      </c>
      <c r="H138" s="63"/>
      <c r="I138" s="24">
        <v>0</v>
      </c>
      <c r="J138" s="24"/>
      <c r="K138" s="68"/>
    </row>
    <row r="139" spans="1:11" ht="21.75" customHeight="1">
      <c r="A139" s="132"/>
      <c r="B139" s="112" t="s">
        <v>105</v>
      </c>
      <c r="C139" s="134"/>
      <c r="D139" s="107">
        <v>7</v>
      </c>
      <c r="E139" s="28">
        <f t="shared" si="41"/>
        <v>3</v>
      </c>
      <c r="F139" s="22"/>
      <c r="G139" s="40">
        <f t="shared" si="42"/>
        <v>3</v>
      </c>
      <c r="H139" s="63"/>
      <c r="I139" s="24">
        <v>0</v>
      </c>
      <c r="J139" s="24"/>
      <c r="K139" s="67"/>
    </row>
    <row r="140" spans="1:11" ht="19.5" customHeight="1">
      <c r="A140" s="132"/>
      <c r="B140" s="112" t="s">
        <v>106</v>
      </c>
      <c r="C140" s="134"/>
      <c r="D140" s="114">
        <v>7</v>
      </c>
      <c r="E140" s="28">
        <f t="shared" si="41"/>
        <v>0</v>
      </c>
      <c r="F140" s="22"/>
      <c r="G140" s="40">
        <f t="shared" si="42"/>
        <v>0</v>
      </c>
      <c r="H140" s="63"/>
      <c r="I140" s="24">
        <v>0</v>
      </c>
      <c r="J140" s="24"/>
      <c r="K140" s="67"/>
    </row>
    <row r="141" spans="1:11" ht="23.25" customHeight="1">
      <c r="A141" s="132"/>
      <c r="B141" s="112" t="s">
        <v>107</v>
      </c>
      <c r="C141" s="134"/>
      <c r="D141" s="114">
        <v>7</v>
      </c>
      <c r="E141" s="28">
        <f t="shared" si="41"/>
        <v>8</v>
      </c>
      <c r="F141" s="22"/>
      <c r="G141" s="40">
        <f t="shared" si="42"/>
        <v>8</v>
      </c>
      <c r="H141" s="63"/>
      <c r="I141" s="24">
        <f>E135</f>
        <v>34</v>
      </c>
      <c r="J141" s="24"/>
      <c r="K141" s="67" t="s">
        <v>86</v>
      </c>
    </row>
    <row r="142" spans="1:11" ht="24.75" customHeight="1">
      <c r="A142" s="132"/>
      <c r="B142" s="112" t="s">
        <v>108</v>
      </c>
      <c r="C142" s="134"/>
      <c r="D142" s="107">
        <v>7</v>
      </c>
      <c r="E142" s="28">
        <f t="shared" si="41"/>
        <v>4</v>
      </c>
      <c r="F142" s="22"/>
      <c r="G142" s="40">
        <f t="shared" si="42"/>
        <v>4</v>
      </c>
      <c r="H142" s="63"/>
      <c r="I142" s="24">
        <v>0</v>
      </c>
      <c r="J142" s="24"/>
      <c r="K142" s="67"/>
    </row>
    <row r="143" spans="1:11" s="36" customFormat="1" ht="39" customHeight="1">
      <c r="A143" s="131">
        <v>16</v>
      </c>
      <c r="B143" s="83" t="s">
        <v>9</v>
      </c>
      <c r="C143" s="141" t="s">
        <v>10</v>
      </c>
      <c r="D143" s="88">
        <v>0.24</v>
      </c>
      <c r="E143" s="98">
        <f aca="true" t="shared" si="43" ref="E143:J143">SUM(E145:E150)</f>
        <v>1.2000000000000002</v>
      </c>
      <c r="F143" s="98">
        <f t="shared" si="43"/>
        <v>0</v>
      </c>
      <c r="G143" s="98">
        <f t="shared" si="43"/>
        <v>1.2000000000000002</v>
      </c>
      <c r="H143" s="98">
        <f t="shared" si="43"/>
        <v>3.4</v>
      </c>
      <c r="I143" s="98">
        <f t="shared" si="43"/>
        <v>0.24</v>
      </c>
      <c r="J143" s="98">
        <f t="shared" si="43"/>
        <v>0</v>
      </c>
      <c r="K143" s="85"/>
    </row>
    <row r="144" spans="1:11" ht="24.75" customHeight="1">
      <c r="A144" s="132"/>
      <c r="B144" s="41" t="s">
        <v>65</v>
      </c>
      <c r="C144" s="142"/>
      <c r="D144" s="94"/>
      <c r="E144" s="40"/>
      <c r="F144" s="40"/>
      <c r="G144" s="27"/>
      <c r="H144" s="32"/>
      <c r="I144" s="40"/>
      <c r="J144" s="40"/>
      <c r="K144" s="68"/>
    </row>
    <row r="145" spans="1:11" ht="21.75" customHeight="1">
      <c r="A145" s="132"/>
      <c r="B145" s="112" t="s">
        <v>104</v>
      </c>
      <c r="C145" s="142"/>
      <c r="D145" s="94">
        <v>0.24</v>
      </c>
      <c r="E145" s="101">
        <f aca="true" t="shared" si="44" ref="E145:E150">ROUND(D145*E9,2)</f>
        <v>0.56</v>
      </c>
      <c r="F145" s="64"/>
      <c r="G145" s="101">
        <f aca="true" t="shared" si="45" ref="G145:G150">E145+F145</f>
        <v>0.56</v>
      </c>
      <c r="H145" s="105">
        <v>1</v>
      </c>
      <c r="I145" s="101">
        <v>0</v>
      </c>
      <c r="J145" s="62"/>
      <c r="K145" s="69"/>
    </row>
    <row r="146" spans="1:11" ht="21.75" customHeight="1">
      <c r="A146" s="132"/>
      <c r="B146" s="112" t="s">
        <v>109</v>
      </c>
      <c r="C146" s="142"/>
      <c r="D146" s="94">
        <v>0.24</v>
      </c>
      <c r="E146" s="101">
        <f t="shared" si="44"/>
        <v>0.11</v>
      </c>
      <c r="F146" s="64"/>
      <c r="G146" s="101">
        <f t="shared" si="45"/>
        <v>0.11</v>
      </c>
      <c r="H146" s="105"/>
      <c r="I146" s="101">
        <f>G146-H146</f>
        <v>0.11</v>
      </c>
      <c r="J146" s="62"/>
      <c r="K146" s="69"/>
    </row>
    <row r="147" spans="1:11" ht="26.25" customHeight="1">
      <c r="A147" s="132"/>
      <c r="B147" s="112" t="s">
        <v>105</v>
      </c>
      <c r="C147" s="142"/>
      <c r="D147" s="94">
        <v>0.24</v>
      </c>
      <c r="E147" s="101">
        <f t="shared" si="44"/>
        <v>0.1</v>
      </c>
      <c r="F147" s="64"/>
      <c r="G147" s="101">
        <f t="shared" si="45"/>
        <v>0.1</v>
      </c>
      <c r="H147" s="105">
        <v>0.8</v>
      </c>
      <c r="I147" s="101">
        <v>0</v>
      </c>
      <c r="J147" s="62"/>
      <c r="K147" s="69"/>
    </row>
    <row r="148" spans="1:11" ht="25.5" customHeight="1">
      <c r="A148" s="132"/>
      <c r="B148" s="112" t="s">
        <v>106</v>
      </c>
      <c r="C148" s="142"/>
      <c r="D148" s="94">
        <v>0.24</v>
      </c>
      <c r="E148" s="101">
        <f t="shared" si="44"/>
        <v>0.01</v>
      </c>
      <c r="F148" s="64"/>
      <c r="G148" s="101">
        <f t="shared" si="45"/>
        <v>0.01</v>
      </c>
      <c r="H148" s="105">
        <v>0.6</v>
      </c>
      <c r="I148" s="101">
        <v>0</v>
      </c>
      <c r="J148" s="62"/>
      <c r="K148" s="69"/>
    </row>
    <row r="149" spans="1:11" ht="27" customHeight="1">
      <c r="A149" s="132"/>
      <c r="B149" s="112" t="s">
        <v>107</v>
      </c>
      <c r="C149" s="142"/>
      <c r="D149" s="94">
        <v>0.24</v>
      </c>
      <c r="E149" s="101">
        <f t="shared" si="44"/>
        <v>0.29</v>
      </c>
      <c r="F149" s="64"/>
      <c r="G149" s="101">
        <f t="shared" si="45"/>
        <v>0.29</v>
      </c>
      <c r="H149" s="105">
        <v>1</v>
      </c>
      <c r="I149" s="101">
        <v>0</v>
      </c>
      <c r="J149" s="62"/>
      <c r="K149" s="69"/>
    </row>
    <row r="150" spans="1:11" ht="27.75" customHeight="1">
      <c r="A150" s="132"/>
      <c r="B150" s="112" t="s">
        <v>108</v>
      </c>
      <c r="C150" s="142"/>
      <c r="D150" s="94">
        <v>0.24</v>
      </c>
      <c r="E150" s="101">
        <f t="shared" si="44"/>
        <v>0.13</v>
      </c>
      <c r="F150" s="64"/>
      <c r="G150" s="101">
        <f t="shared" si="45"/>
        <v>0.13</v>
      </c>
      <c r="H150" s="105"/>
      <c r="I150" s="101">
        <f>G150-H150</f>
        <v>0.13</v>
      </c>
      <c r="J150" s="62"/>
      <c r="K150" s="69"/>
    </row>
    <row r="151" spans="1:11" ht="30" customHeight="1">
      <c r="A151" s="128" t="s">
        <v>83</v>
      </c>
      <c r="B151" s="129"/>
      <c r="C151" s="129"/>
      <c r="D151" s="129"/>
      <c r="E151" s="129"/>
      <c r="F151" s="129"/>
      <c r="G151" s="129"/>
      <c r="H151" s="129"/>
      <c r="I151" s="129"/>
      <c r="J151" s="129"/>
      <c r="K151" s="130"/>
    </row>
    <row r="152" spans="1:11" s="36" customFormat="1" ht="23.25" customHeight="1">
      <c r="A152" s="131">
        <v>17</v>
      </c>
      <c r="B152" s="83" t="s">
        <v>118</v>
      </c>
      <c r="C152" s="141" t="s">
        <v>8</v>
      </c>
      <c r="D152" s="88">
        <v>0.5</v>
      </c>
      <c r="E152" s="97">
        <f>SUM(E153:E159)</f>
        <v>2</v>
      </c>
      <c r="F152" s="97">
        <f>SUM(F154:F159)</f>
        <v>0</v>
      </c>
      <c r="G152" s="97">
        <f>SUM(G154:G159)</f>
        <v>2</v>
      </c>
      <c r="H152" s="97">
        <f>SUM(H154:H159)</f>
        <v>4</v>
      </c>
      <c r="I152" s="97">
        <f>SUM(I154:I159)</f>
        <v>0</v>
      </c>
      <c r="J152" s="97">
        <f>SUM(J154:J159)</f>
        <v>0</v>
      </c>
      <c r="K152" s="85"/>
    </row>
    <row r="153" spans="1:11" ht="19.5" customHeight="1">
      <c r="A153" s="132"/>
      <c r="B153" s="41" t="s">
        <v>65</v>
      </c>
      <c r="C153" s="142"/>
      <c r="D153" s="107"/>
      <c r="E153" s="29"/>
      <c r="F153" s="22"/>
      <c r="G153" s="23"/>
      <c r="H153" s="35"/>
      <c r="I153" s="24"/>
      <c r="J153" s="24"/>
      <c r="K153" s="67"/>
    </row>
    <row r="154" spans="1:11" ht="21.75" customHeight="1">
      <c r="A154" s="132"/>
      <c r="B154" s="112" t="s">
        <v>104</v>
      </c>
      <c r="C154" s="142"/>
      <c r="D154" s="107">
        <v>0.5</v>
      </c>
      <c r="E154" s="29">
        <f aca="true" t="shared" si="46" ref="E154:E159">ROUND(D154*E9,0)</f>
        <v>1</v>
      </c>
      <c r="F154" s="22">
        <f>ROUND(D154*F8,0)</f>
        <v>0</v>
      </c>
      <c r="G154" s="40">
        <f aca="true" t="shared" si="47" ref="G154:G159">E154+F154</f>
        <v>1</v>
      </c>
      <c r="H154" s="104">
        <v>1</v>
      </c>
      <c r="I154" s="24">
        <f>E154-H154</f>
        <v>0</v>
      </c>
      <c r="J154" s="24"/>
      <c r="K154" s="67"/>
    </row>
    <row r="155" spans="1:11" ht="24.75" customHeight="1">
      <c r="A155" s="132"/>
      <c r="B155" s="112" t="s">
        <v>109</v>
      </c>
      <c r="C155" s="142"/>
      <c r="D155" s="107">
        <v>0.5</v>
      </c>
      <c r="E155" s="29">
        <f t="shared" si="46"/>
        <v>0</v>
      </c>
      <c r="F155" s="22"/>
      <c r="G155" s="40">
        <f t="shared" si="47"/>
        <v>0</v>
      </c>
      <c r="H155" s="104">
        <v>1</v>
      </c>
      <c r="I155" s="24">
        <v>0</v>
      </c>
      <c r="J155" s="24"/>
      <c r="K155" s="67"/>
    </row>
    <row r="156" spans="1:11" ht="21.75" customHeight="1">
      <c r="A156" s="132"/>
      <c r="B156" s="112" t="s">
        <v>105</v>
      </c>
      <c r="C156" s="142"/>
      <c r="D156" s="107">
        <v>0.5</v>
      </c>
      <c r="E156" s="29">
        <f t="shared" si="46"/>
        <v>0</v>
      </c>
      <c r="F156" s="22"/>
      <c r="G156" s="40">
        <f t="shared" si="47"/>
        <v>0</v>
      </c>
      <c r="H156" s="104">
        <v>1</v>
      </c>
      <c r="I156" s="24">
        <v>0</v>
      </c>
      <c r="J156" s="24"/>
      <c r="K156" s="67"/>
    </row>
    <row r="157" spans="1:11" ht="22.5" customHeight="1">
      <c r="A157" s="132"/>
      <c r="B157" s="112" t="s">
        <v>106</v>
      </c>
      <c r="C157" s="142"/>
      <c r="D157" s="114">
        <v>0.5</v>
      </c>
      <c r="E157" s="29">
        <f t="shared" si="46"/>
        <v>0</v>
      </c>
      <c r="F157" s="22"/>
      <c r="G157" s="40">
        <f t="shared" si="47"/>
        <v>0</v>
      </c>
      <c r="H157" s="104"/>
      <c r="I157" s="24">
        <v>0</v>
      </c>
      <c r="J157" s="24"/>
      <c r="K157" s="67"/>
    </row>
    <row r="158" spans="1:11" ht="22.5" customHeight="1">
      <c r="A158" s="132"/>
      <c r="B158" s="112" t="s">
        <v>107</v>
      </c>
      <c r="C158" s="142"/>
      <c r="D158" s="114">
        <v>0.5</v>
      </c>
      <c r="E158" s="29">
        <f t="shared" si="46"/>
        <v>1</v>
      </c>
      <c r="F158" s="22"/>
      <c r="G158" s="40">
        <f t="shared" si="47"/>
        <v>1</v>
      </c>
      <c r="H158" s="104">
        <v>1</v>
      </c>
      <c r="I158" s="24">
        <v>0</v>
      </c>
      <c r="J158" s="24"/>
      <c r="K158" s="67"/>
    </row>
    <row r="159" spans="1:11" ht="23.25" customHeight="1">
      <c r="A159" s="132"/>
      <c r="B159" s="112" t="s">
        <v>108</v>
      </c>
      <c r="C159" s="142"/>
      <c r="D159" s="107">
        <v>0.5</v>
      </c>
      <c r="E159" s="29">
        <f t="shared" si="46"/>
        <v>0</v>
      </c>
      <c r="F159" s="22"/>
      <c r="G159" s="40">
        <f t="shared" si="47"/>
        <v>0</v>
      </c>
      <c r="H159" s="104"/>
      <c r="I159" s="24">
        <f>E159-H159</f>
        <v>0</v>
      </c>
      <c r="J159" s="24"/>
      <c r="K159" s="67" t="s">
        <v>98</v>
      </c>
    </row>
    <row r="160" spans="1:11" s="36" customFormat="1" ht="31.5">
      <c r="A160" s="131">
        <v>18</v>
      </c>
      <c r="B160" s="83" t="s">
        <v>62</v>
      </c>
      <c r="C160" s="143" t="s">
        <v>91</v>
      </c>
      <c r="D160" s="91">
        <v>0.5</v>
      </c>
      <c r="E160" s="92">
        <f aca="true" t="shared" si="48" ref="E160:J160">SUM(E162:E167)</f>
        <v>2</v>
      </c>
      <c r="F160" s="92">
        <f t="shared" si="48"/>
        <v>0</v>
      </c>
      <c r="G160" s="92">
        <f t="shared" si="48"/>
        <v>2</v>
      </c>
      <c r="H160" s="92">
        <f t="shared" si="48"/>
        <v>2</v>
      </c>
      <c r="I160" s="92">
        <f t="shared" si="48"/>
        <v>1</v>
      </c>
      <c r="J160" s="92">
        <f t="shared" si="48"/>
        <v>0</v>
      </c>
      <c r="K160" s="93"/>
    </row>
    <row r="161" spans="1:11" ht="18.75" customHeight="1">
      <c r="A161" s="132"/>
      <c r="B161" s="41" t="s">
        <v>65</v>
      </c>
      <c r="C161" s="143"/>
      <c r="D161" s="99"/>
      <c r="E161" s="47"/>
      <c r="F161" s="47"/>
      <c r="G161" s="50"/>
      <c r="H161" s="50"/>
      <c r="I161" s="47"/>
      <c r="J161" s="47"/>
      <c r="K161" s="70"/>
    </row>
    <row r="162" spans="1:11" ht="27.75" customHeight="1">
      <c r="A162" s="132"/>
      <c r="B162" s="112" t="s">
        <v>104</v>
      </c>
      <c r="C162" s="143"/>
      <c r="D162" s="100">
        <v>0.5</v>
      </c>
      <c r="E162" s="32">
        <f aca="true" t="shared" si="49" ref="E162:E167">ROUND(D162*E9,0)</f>
        <v>1</v>
      </c>
      <c r="F162" s="32">
        <f>ROUND(D162*F8,0)</f>
        <v>0</v>
      </c>
      <c r="G162" s="40">
        <f aca="true" t="shared" si="50" ref="G162:G167">E162+F162</f>
        <v>1</v>
      </c>
      <c r="H162" s="104">
        <v>1</v>
      </c>
      <c r="I162" s="24">
        <f aca="true" t="shared" si="51" ref="I162:I167">G162-H162</f>
        <v>0</v>
      </c>
      <c r="J162" s="24"/>
      <c r="K162" s="67" t="s">
        <v>115</v>
      </c>
    </row>
    <row r="163" spans="1:11" ht="24.75" customHeight="1">
      <c r="A163" s="132"/>
      <c r="B163" s="112" t="s">
        <v>109</v>
      </c>
      <c r="C163" s="143"/>
      <c r="D163" s="100">
        <v>0.5</v>
      </c>
      <c r="E163" s="32">
        <f t="shared" si="49"/>
        <v>0</v>
      </c>
      <c r="F163" s="32"/>
      <c r="G163" s="40">
        <f t="shared" si="50"/>
        <v>0</v>
      </c>
      <c r="H163" s="104">
        <v>1</v>
      </c>
      <c r="I163" s="24">
        <v>0</v>
      </c>
      <c r="J163" s="24"/>
      <c r="K163" s="66" t="s">
        <v>110</v>
      </c>
    </row>
    <row r="164" spans="1:11" ht="21.75" customHeight="1">
      <c r="A164" s="132"/>
      <c r="B164" s="112" t="s">
        <v>105</v>
      </c>
      <c r="C164" s="143"/>
      <c r="D164" s="100">
        <v>0.5</v>
      </c>
      <c r="E164" s="32">
        <f t="shared" si="49"/>
        <v>0</v>
      </c>
      <c r="F164" s="32"/>
      <c r="G164" s="40">
        <f t="shared" si="50"/>
        <v>0</v>
      </c>
      <c r="H164" s="104"/>
      <c r="I164" s="24">
        <v>0</v>
      </c>
      <c r="J164" s="24"/>
      <c r="K164" s="66" t="s">
        <v>102</v>
      </c>
    </row>
    <row r="165" spans="1:11" ht="23.25" customHeight="1">
      <c r="A165" s="132"/>
      <c r="B165" s="112" t="s">
        <v>106</v>
      </c>
      <c r="C165" s="143"/>
      <c r="D165" s="100">
        <v>0.5</v>
      </c>
      <c r="E165" s="32">
        <f t="shared" si="49"/>
        <v>0</v>
      </c>
      <c r="F165" s="32"/>
      <c r="G165" s="40">
        <f t="shared" si="50"/>
        <v>0</v>
      </c>
      <c r="H165" s="104"/>
      <c r="I165" s="24">
        <f t="shared" si="51"/>
        <v>0</v>
      </c>
      <c r="J165" s="24"/>
      <c r="K165" s="66" t="s">
        <v>114</v>
      </c>
    </row>
    <row r="166" spans="1:11" ht="22.5" customHeight="1">
      <c r="A166" s="132"/>
      <c r="B166" s="112" t="s">
        <v>107</v>
      </c>
      <c r="C166" s="143"/>
      <c r="D166" s="100">
        <v>0.5</v>
      </c>
      <c r="E166" s="32">
        <f t="shared" si="49"/>
        <v>1</v>
      </c>
      <c r="F166" s="32"/>
      <c r="G166" s="40">
        <f t="shared" si="50"/>
        <v>1</v>
      </c>
      <c r="H166" s="104"/>
      <c r="I166" s="24">
        <f t="shared" si="51"/>
        <v>1</v>
      </c>
      <c r="J166" s="24"/>
      <c r="K166" s="66" t="s">
        <v>112</v>
      </c>
    </row>
    <row r="167" spans="1:11" ht="24.75" customHeight="1">
      <c r="A167" s="132"/>
      <c r="B167" s="112" t="s">
        <v>108</v>
      </c>
      <c r="C167" s="143"/>
      <c r="D167" s="100">
        <v>0.5</v>
      </c>
      <c r="E167" s="32">
        <f t="shared" si="49"/>
        <v>0</v>
      </c>
      <c r="F167" s="32"/>
      <c r="G167" s="40">
        <f t="shared" si="50"/>
        <v>0</v>
      </c>
      <c r="H167" s="106"/>
      <c r="I167" s="24">
        <f t="shared" si="51"/>
        <v>0</v>
      </c>
      <c r="J167" s="40"/>
      <c r="K167" s="66" t="s">
        <v>98</v>
      </c>
    </row>
    <row r="168" ht="15.75">
      <c r="D168" s="31"/>
    </row>
    <row r="169" ht="15.75">
      <c r="D169" s="31"/>
    </row>
    <row r="170" ht="15.75">
      <c r="D170" s="31"/>
    </row>
    <row r="171" ht="15.75">
      <c r="D171" s="31"/>
    </row>
    <row r="172" ht="15.75">
      <c r="D172" s="31"/>
    </row>
    <row r="173" ht="15.75">
      <c r="D173" s="31"/>
    </row>
    <row r="174" ht="15.75">
      <c r="D174" s="31"/>
    </row>
    <row r="175" ht="15.75">
      <c r="D175" s="31"/>
    </row>
    <row r="176" ht="15.75">
      <c r="D176" s="31"/>
    </row>
    <row r="177" ht="15.75">
      <c r="D177" s="31"/>
    </row>
  </sheetData>
  <sheetProtection/>
  <mergeCells count="61">
    <mergeCell ref="A151:K151"/>
    <mergeCell ref="A152:A159"/>
    <mergeCell ref="C152:C159"/>
    <mergeCell ref="A160:A167"/>
    <mergeCell ref="C160:C167"/>
    <mergeCell ref="A135:A142"/>
    <mergeCell ref="C135:C142"/>
    <mergeCell ref="A143:A150"/>
    <mergeCell ref="C143:C150"/>
    <mergeCell ref="A110:K110"/>
    <mergeCell ref="A111:A118"/>
    <mergeCell ref="C111:C118"/>
    <mergeCell ref="A119:A126"/>
    <mergeCell ref="C119:C126"/>
    <mergeCell ref="A127:A134"/>
    <mergeCell ref="C127:C134"/>
    <mergeCell ref="A76:A83"/>
    <mergeCell ref="C76:C83"/>
    <mergeCell ref="A92:K92"/>
    <mergeCell ref="A93:A100"/>
    <mergeCell ref="C93:C100"/>
    <mergeCell ref="A102:A109"/>
    <mergeCell ref="C102:C109"/>
    <mergeCell ref="A84:A91"/>
    <mergeCell ref="C84:C91"/>
    <mergeCell ref="A51:A58"/>
    <mergeCell ref="C51:C58"/>
    <mergeCell ref="A59:A66"/>
    <mergeCell ref="C59:C66"/>
    <mergeCell ref="A67:K67"/>
    <mergeCell ref="A68:A75"/>
    <mergeCell ref="C68:C75"/>
    <mergeCell ref="A33:A40"/>
    <mergeCell ref="C33:C40"/>
    <mergeCell ref="D33:D40"/>
    <mergeCell ref="A42:A49"/>
    <mergeCell ref="C42:C49"/>
    <mergeCell ref="A50:K50"/>
    <mergeCell ref="A32:K32"/>
    <mergeCell ref="A16:A23"/>
    <mergeCell ref="C16:C23"/>
    <mergeCell ref="D16:D23"/>
    <mergeCell ref="A24:A31"/>
    <mergeCell ref="C24:C31"/>
    <mergeCell ref="D24:D31"/>
    <mergeCell ref="H6:H14"/>
    <mergeCell ref="I6:J6"/>
    <mergeCell ref="K6:K14"/>
    <mergeCell ref="I7:I14"/>
    <mergeCell ref="J7:J14"/>
    <mergeCell ref="A15:K15"/>
    <mergeCell ref="A1:K1"/>
    <mergeCell ref="A2:K2"/>
    <mergeCell ref="A3:K3"/>
    <mergeCell ref="A6:A14"/>
    <mergeCell ref="B6:B14"/>
    <mergeCell ref="C6:C14"/>
    <mergeCell ref="D6:D7"/>
    <mergeCell ref="E6:E7"/>
    <mergeCell ref="F6:F7"/>
    <mergeCell ref="G6:G14"/>
  </mergeCells>
  <printOptions horizontalCentered="1"/>
  <pageMargins left="0.3937007874015748" right="0.3937007874015748" top="0.6692913385826772" bottom="0.35433070866141736" header="0" footer="0"/>
  <pageSetup fitToHeight="10" fitToWidth="1" horizontalDpi="1800" verticalDpi="1800" orientation="landscape" paperSize="9" scale="7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7"/>
  <sheetViews>
    <sheetView view="pageBreakPreview" zoomScaleNormal="85" zoomScaleSheetLayoutView="100" zoomScalePageLayoutView="0" workbookViewId="0" topLeftCell="C1">
      <pane ySplit="14" topLeftCell="A15" activePane="bottomLeft" state="frozen"/>
      <selection pane="topLeft" activeCell="A1" sqref="A1"/>
      <selection pane="bottomLeft" activeCell="L4" sqref="L1:L16384"/>
    </sheetView>
  </sheetViews>
  <sheetFormatPr defaultColWidth="9.00390625" defaultRowHeight="12.75"/>
  <cols>
    <col min="1" max="1" width="4.625" style="31" customWidth="1"/>
    <col min="2" max="2" width="35.00390625" style="42" customWidth="1"/>
    <col min="3" max="3" width="18.125" style="38" customWidth="1"/>
    <col min="4" max="4" width="26.625" style="49" customWidth="1"/>
    <col min="5" max="5" width="15.375" style="31" customWidth="1"/>
    <col min="6" max="6" width="15.75390625" style="31" customWidth="1"/>
    <col min="7" max="7" width="10.125" style="36" customWidth="1"/>
    <col min="8" max="8" width="11.125" style="36" customWidth="1"/>
    <col min="9" max="9" width="8.875" style="31" customWidth="1"/>
    <col min="10" max="10" width="9.875" style="31" customWidth="1"/>
    <col min="11" max="11" width="32.00390625" style="65" customWidth="1"/>
    <col min="12" max="12" width="17.625" style="31" customWidth="1"/>
    <col min="13" max="16384" width="9.125" style="31" customWidth="1"/>
  </cols>
  <sheetData>
    <row r="1" spans="1:11" ht="15.75">
      <c r="A1" s="118" t="s">
        <v>47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15.75">
      <c r="A2" s="118" t="s">
        <v>96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1" ht="15.75">
      <c r="A3" s="118" t="s">
        <v>116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1:11" ht="15.7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</row>
    <row r="5" spans="4:11" ht="15.75">
      <c r="D5" s="31"/>
      <c r="K5" s="103" t="s">
        <v>119</v>
      </c>
    </row>
    <row r="6" spans="1:11" ht="75" customHeight="1">
      <c r="A6" s="119" t="s">
        <v>12</v>
      </c>
      <c r="B6" s="119" t="s">
        <v>0</v>
      </c>
      <c r="C6" s="119" t="s">
        <v>29</v>
      </c>
      <c r="D6" s="121" t="s">
        <v>51</v>
      </c>
      <c r="E6" s="119" t="s">
        <v>88</v>
      </c>
      <c r="F6" s="119" t="s">
        <v>89</v>
      </c>
      <c r="G6" s="123" t="s">
        <v>43</v>
      </c>
      <c r="H6" s="123" t="s">
        <v>42</v>
      </c>
      <c r="I6" s="125" t="s">
        <v>50</v>
      </c>
      <c r="J6" s="126"/>
      <c r="K6" s="127" t="s">
        <v>40</v>
      </c>
    </row>
    <row r="7" spans="1:11" ht="0.75" customHeight="1">
      <c r="A7" s="120"/>
      <c r="B7" s="120"/>
      <c r="C7" s="120"/>
      <c r="D7" s="122"/>
      <c r="E7" s="120"/>
      <c r="F7" s="120"/>
      <c r="G7" s="124"/>
      <c r="H7" s="124"/>
      <c r="I7" s="124" t="s">
        <v>48</v>
      </c>
      <c r="J7" s="124" t="s">
        <v>49</v>
      </c>
      <c r="K7" s="127"/>
    </row>
    <row r="8" spans="1:11" ht="28.5" customHeight="1">
      <c r="A8" s="120"/>
      <c r="B8" s="120"/>
      <c r="C8" s="120"/>
      <c r="D8" s="109" t="s">
        <v>67</v>
      </c>
      <c r="E8" s="110">
        <f>SUM(E9:E14)</f>
        <v>5.227</v>
      </c>
      <c r="F8" s="110">
        <v>0.555</v>
      </c>
      <c r="G8" s="124"/>
      <c r="H8" s="124"/>
      <c r="I8" s="124"/>
      <c r="J8" s="124"/>
      <c r="K8" s="127"/>
    </row>
    <row r="9" spans="1:11" ht="15.75" customHeight="1">
      <c r="A9" s="120"/>
      <c r="B9" s="120"/>
      <c r="C9" s="120"/>
      <c r="D9" s="109" t="s">
        <v>98</v>
      </c>
      <c r="E9" s="108">
        <f>'п.Степной'!A13/1000</f>
        <v>2.45</v>
      </c>
      <c r="F9" s="108"/>
      <c r="G9" s="124"/>
      <c r="H9" s="124"/>
      <c r="I9" s="124"/>
      <c r="J9" s="124"/>
      <c r="K9" s="127"/>
    </row>
    <row r="10" spans="1:11" ht="15.75">
      <c r="A10" s="120"/>
      <c r="B10" s="120"/>
      <c r="C10" s="120"/>
      <c r="D10" s="109" t="s">
        <v>99</v>
      </c>
      <c r="E10" s="108">
        <f>'п.Андреедмитриевский'!A13/1000</f>
        <v>0.46</v>
      </c>
      <c r="F10" s="108"/>
      <c r="G10" s="124"/>
      <c r="H10" s="124"/>
      <c r="I10" s="124"/>
      <c r="J10" s="124"/>
      <c r="K10" s="127"/>
    </row>
    <row r="11" spans="1:11" ht="15.75">
      <c r="A11" s="120"/>
      <c r="B11" s="120"/>
      <c r="C11" s="120"/>
      <c r="D11" s="109" t="s">
        <v>100</v>
      </c>
      <c r="E11" s="108">
        <f>Кочергин!A13/1000</f>
        <v>0.45</v>
      </c>
      <c r="F11" s="108"/>
      <c r="G11" s="124"/>
      <c r="H11" s="124"/>
      <c r="I11" s="124"/>
      <c r="J11" s="124"/>
      <c r="K11" s="127"/>
    </row>
    <row r="12" spans="1:11" ht="15.75">
      <c r="A12" s="120"/>
      <c r="B12" s="120"/>
      <c r="C12" s="120"/>
      <c r="D12" s="109" t="s">
        <v>101</v>
      </c>
      <c r="E12" s="108">
        <f>Михайлов!A13/1000</f>
        <v>0.027</v>
      </c>
      <c r="F12" s="108"/>
      <c r="G12" s="124"/>
      <c r="H12" s="124"/>
      <c r="I12" s="124"/>
      <c r="J12" s="124"/>
      <c r="K12" s="127"/>
    </row>
    <row r="13" spans="1:11" ht="15.75">
      <c r="A13" s="120"/>
      <c r="B13" s="120"/>
      <c r="C13" s="120"/>
      <c r="D13" s="109" t="s">
        <v>102</v>
      </c>
      <c r="E13" s="108">
        <f>'Светлая Заря'!A13/1000</f>
        <v>1.28</v>
      </c>
      <c r="F13" s="108"/>
      <c r="G13" s="124"/>
      <c r="H13" s="124"/>
      <c r="I13" s="124"/>
      <c r="J13" s="124"/>
      <c r="K13" s="127"/>
    </row>
    <row r="14" spans="1:11" ht="15.75">
      <c r="A14" s="120"/>
      <c r="B14" s="120"/>
      <c r="C14" s="120"/>
      <c r="D14" s="109" t="s">
        <v>103</v>
      </c>
      <c r="E14" s="108">
        <f>Щебенозаводской!A13/1000</f>
        <v>0.56</v>
      </c>
      <c r="F14" s="108"/>
      <c r="G14" s="124"/>
      <c r="H14" s="124"/>
      <c r="I14" s="124"/>
      <c r="J14" s="124"/>
      <c r="K14" s="127"/>
    </row>
    <row r="15" spans="1:11" ht="18.75">
      <c r="A15" s="128" t="s">
        <v>52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30"/>
    </row>
    <row r="16" spans="1:11" s="36" customFormat="1" ht="47.25">
      <c r="A16" s="131">
        <v>1</v>
      </c>
      <c r="B16" s="83" t="s">
        <v>64</v>
      </c>
      <c r="C16" s="133" t="s">
        <v>1</v>
      </c>
      <c r="D16" s="135" t="s">
        <v>84</v>
      </c>
      <c r="E16" s="84">
        <f>SUM(E18:E23)</f>
        <v>179</v>
      </c>
      <c r="F16" s="84">
        <f>SUM(F17:F23)</f>
        <v>0</v>
      </c>
      <c r="G16" s="84">
        <f>SUM(G17:G23)</f>
        <v>179</v>
      </c>
      <c r="H16" s="84">
        <f>SUM(H17:H23)</f>
        <v>140</v>
      </c>
      <c r="I16" s="84">
        <f>SUM(I17:I23)</f>
        <v>53</v>
      </c>
      <c r="J16" s="84">
        <f>SUM(J17:J23)</f>
        <v>0</v>
      </c>
      <c r="K16" s="85"/>
    </row>
    <row r="17" spans="1:11" ht="18.75" customHeight="1">
      <c r="A17" s="132"/>
      <c r="B17" s="41" t="s">
        <v>65</v>
      </c>
      <c r="C17" s="134"/>
      <c r="D17" s="136"/>
      <c r="F17" s="22"/>
      <c r="G17" s="23"/>
      <c r="H17" s="33"/>
      <c r="I17" s="24"/>
      <c r="J17" s="24"/>
      <c r="K17" s="67"/>
    </row>
    <row r="18" spans="1:11" ht="27.75" customHeight="1">
      <c r="A18" s="132"/>
      <c r="B18" s="112" t="s">
        <v>104</v>
      </c>
      <c r="C18" s="134"/>
      <c r="D18" s="136"/>
      <c r="E18" s="24">
        <f>ROUND(('п.Степной'!B13-'п.Степной'!L13)*50/100,0)</f>
        <v>82</v>
      </c>
      <c r="F18" s="22">
        <v>0</v>
      </c>
      <c r="G18" s="22">
        <f aca="true" t="shared" si="0" ref="G18:G23">E18+F18</f>
        <v>82</v>
      </c>
      <c r="H18" s="35">
        <v>60</v>
      </c>
      <c r="I18" s="24">
        <f>G18-H18</f>
        <v>22</v>
      </c>
      <c r="J18" s="24"/>
      <c r="K18" s="67"/>
    </row>
    <row r="19" spans="1:11" ht="19.5" customHeight="1">
      <c r="A19" s="132"/>
      <c r="B19" s="112" t="s">
        <v>109</v>
      </c>
      <c r="C19" s="134"/>
      <c r="D19" s="136"/>
      <c r="E19" s="24">
        <f>ROUND(('п.Андреедмитриевский'!B13-'п.Андреедмитриевский'!L13)*50/100,0)</f>
        <v>15</v>
      </c>
      <c r="F19" s="22"/>
      <c r="G19" s="22">
        <f t="shared" si="0"/>
        <v>15</v>
      </c>
      <c r="H19" s="35"/>
      <c r="I19" s="24">
        <f>G19-H19</f>
        <v>15</v>
      </c>
      <c r="J19" s="24"/>
      <c r="K19" s="67"/>
    </row>
    <row r="20" spans="1:11" ht="18.75" customHeight="1">
      <c r="A20" s="132"/>
      <c r="B20" s="112" t="s">
        <v>105</v>
      </c>
      <c r="C20" s="134"/>
      <c r="D20" s="136"/>
      <c r="E20" s="24">
        <f>ROUND((Кочергин!B13-Кочергин!L13)*50/100,0)</f>
        <v>12</v>
      </c>
      <c r="F20" s="22"/>
      <c r="G20" s="22">
        <f t="shared" si="0"/>
        <v>12</v>
      </c>
      <c r="H20" s="35"/>
      <c r="I20" s="24">
        <f>G20-H20</f>
        <v>12</v>
      </c>
      <c r="J20" s="24"/>
      <c r="K20" s="67"/>
    </row>
    <row r="21" spans="1:11" ht="18.75" customHeight="1">
      <c r="A21" s="132"/>
      <c r="B21" s="112" t="s">
        <v>106</v>
      </c>
      <c r="C21" s="134"/>
      <c r="D21" s="136"/>
      <c r="E21" s="24">
        <f>ROUND(Михайлов!B7*13/100,0)</f>
        <v>0</v>
      </c>
      <c r="F21" s="22"/>
      <c r="G21" s="22">
        <f t="shared" si="0"/>
        <v>0</v>
      </c>
      <c r="H21" s="35"/>
      <c r="I21" s="24">
        <f>G21-H21</f>
        <v>0</v>
      </c>
      <c r="J21" s="24"/>
      <c r="K21" s="67"/>
    </row>
    <row r="22" spans="1:11" ht="18.75" customHeight="1">
      <c r="A22" s="132"/>
      <c r="B22" s="112" t="s">
        <v>107</v>
      </c>
      <c r="C22" s="134"/>
      <c r="D22" s="136"/>
      <c r="E22" s="24">
        <f>ROUND(('Светлая Заря'!B13-'Светлая Заря'!L13)*50/100,0)</f>
        <v>49</v>
      </c>
      <c r="F22" s="22"/>
      <c r="G22" s="22">
        <f t="shared" si="0"/>
        <v>49</v>
      </c>
      <c r="H22" s="35">
        <v>45</v>
      </c>
      <c r="I22" s="24">
        <f>G22-H22</f>
        <v>4</v>
      </c>
      <c r="J22" s="24"/>
      <c r="K22" s="67"/>
    </row>
    <row r="23" spans="1:11" ht="19.5" customHeight="1">
      <c r="A23" s="132"/>
      <c r="B23" s="112" t="s">
        <v>108</v>
      </c>
      <c r="C23" s="134"/>
      <c r="D23" s="136"/>
      <c r="E23" s="24">
        <f>ROUND((Щебенозаводской!B13-Щебенозаводской!L13)*50/100,0)</f>
        <v>21</v>
      </c>
      <c r="F23" s="22"/>
      <c r="G23" s="22">
        <f t="shared" si="0"/>
        <v>21</v>
      </c>
      <c r="H23" s="35">
        <v>35</v>
      </c>
      <c r="I23" s="24">
        <v>0</v>
      </c>
      <c r="J23" s="24"/>
      <c r="K23" s="67"/>
    </row>
    <row r="24" spans="1:11" ht="31.5" customHeight="1">
      <c r="A24" s="131">
        <v>2</v>
      </c>
      <c r="B24" s="83" t="s">
        <v>66</v>
      </c>
      <c r="C24" s="133" t="s">
        <v>1</v>
      </c>
      <c r="D24" s="137" t="s">
        <v>85</v>
      </c>
      <c r="E24" s="86">
        <f aca="true" t="shared" si="1" ref="E24:K24">SUM(E25:E31)</f>
        <v>623</v>
      </c>
      <c r="F24" s="86">
        <f t="shared" si="1"/>
        <v>0</v>
      </c>
      <c r="G24" s="86">
        <f t="shared" si="1"/>
        <v>623</v>
      </c>
      <c r="H24" s="86">
        <f t="shared" si="1"/>
        <v>890</v>
      </c>
      <c r="I24" s="86">
        <f t="shared" si="1"/>
        <v>71</v>
      </c>
      <c r="J24" s="86">
        <f t="shared" si="1"/>
        <v>0</v>
      </c>
      <c r="K24" s="85">
        <f t="shared" si="1"/>
        <v>0</v>
      </c>
    </row>
    <row r="25" spans="1:11" ht="21" customHeight="1">
      <c r="A25" s="132"/>
      <c r="B25" s="41" t="s">
        <v>65</v>
      </c>
      <c r="C25" s="134"/>
      <c r="D25" s="138"/>
      <c r="E25" s="24"/>
      <c r="F25" s="22"/>
      <c r="G25" s="23"/>
      <c r="H25" s="33"/>
      <c r="I25" s="24"/>
      <c r="J25" s="24"/>
      <c r="K25" s="67"/>
    </row>
    <row r="26" spans="1:11" ht="39.75" customHeight="1">
      <c r="A26" s="132"/>
      <c r="B26" s="112" t="s">
        <v>104</v>
      </c>
      <c r="C26" s="134"/>
      <c r="D26" s="138"/>
      <c r="E26" s="24">
        <f>ROUND('п.Степной'!C13+'п.Степной'!M13*20/100,0)</f>
        <v>287</v>
      </c>
      <c r="F26" s="22">
        <v>0</v>
      </c>
      <c r="G26" s="22">
        <f aca="true" t="shared" si="2" ref="G26:G31">E26+F26</f>
        <v>287</v>
      </c>
      <c r="H26" s="35">
        <v>500</v>
      </c>
      <c r="I26" s="24">
        <v>0</v>
      </c>
      <c r="J26" s="24">
        <v>0</v>
      </c>
      <c r="K26" s="67" t="s">
        <v>111</v>
      </c>
    </row>
    <row r="27" spans="1:11" ht="23.25" customHeight="1">
      <c r="A27" s="132"/>
      <c r="B27" s="112" t="s">
        <v>109</v>
      </c>
      <c r="C27" s="134"/>
      <c r="D27" s="138"/>
      <c r="E27" s="24">
        <f>ROUND('п.Андреедмитриевский'!C13+'п.Андреедмитриевский'!M13*20/100,0)</f>
        <v>60</v>
      </c>
      <c r="F27" s="22"/>
      <c r="G27" s="22">
        <f t="shared" si="2"/>
        <v>60</v>
      </c>
      <c r="H27" s="33"/>
      <c r="I27" s="24">
        <v>18</v>
      </c>
      <c r="J27" s="24"/>
      <c r="K27" s="67"/>
    </row>
    <row r="28" spans="1:11" ht="20.25" customHeight="1">
      <c r="A28" s="132"/>
      <c r="B28" s="112" t="s">
        <v>105</v>
      </c>
      <c r="C28" s="134"/>
      <c r="D28" s="138"/>
      <c r="E28" s="24">
        <f>ROUND(Кочергин!C13+Кочергин!M13*20/100,0)</f>
        <v>52</v>
      </c>
      <c r="F28" s="22"/>
      <c r="G28" s="22">
        <f t="shared" si="2"/>
        <v>52</v>
      </c>
      <c r="H28" s="35"/>
      <c r="I28" s="24">
        <v>18</v>
      </c>
      <c r="J28" s="24"/>
      <c r="K28" s="67"/>
    </row>
    <row r="29" spans="1:11" ht="19.5" customHeight="1">
      <c r="A29" s="132"/>
      <c r="B29" s="112" t="s">
        <v>106</v>
      </c>
      <c r="C29" s="134"/>
      <c r="D29" s="138"/>
      <c r="E29" s="24">
        <f>Михайлов!C13</f>
        <v>5</v>
      </c>
      <c r="F29" s="22"/>
      <c r="G29" s="22">
        <f t="shared" si="2"/>
        <v>5</v>
      </c>
      <c r="H29" s="35"/>
      <c r="I29" s="24">
        <v>0</v>
      </c>
      <c r="J29" s="24"/>
      <c r="K29" s="67" t="s">
        <v>98</v>
      </c>
    </row>
    <row r="30" spans="1:11" ht="18.75" customHeight="1">
      <c r="A30" s="132"/>
      <c r="B30" s="112" t="s">
        <v>107</v>
      </c>
      <c r="C30" s="134"/>
      <c r="D30" s="138"/>
      <c r="E30" s="24">
        <f>ROUND('Светлая Заря'!C13+'Светлая Заря'!M13*20/100,0)</f>
        <v>158</v>
      </c>
      <c r="F30" s="22"/>
      <c r="G30" s="22">
        <f t="shared" si="2"/>
        <v>158</v>
      </c>
      <c r="H30" s="35">
        <v>390</v>
      </c>
      <c r="I30" s="24">
        <v>0</v>
      </c>
      <c r="J30" s="24"/>
      <c r="K30" s="67" t="s">
        <v>112</v>
      </c>
    </row>
    <row r="31" spans="1:11" ht="20.25" customHeight="1">
      <c r="A31" s="132"/>
      <c r="B31" s="112" t="s">
        <v>108</v>
      </c>
      <c r="C31" s="134"/>
      <c r="D31" s="138"/>
      <c r="E31" s="24">
        <f>ROUND(Щебенозаводской!C13+Щебенозаводской!M13*20/100,0)</f>
        <v>61</v>
      </c>
      <c r="F31" s="22"/>
      <c r="G31" s="22">
        <f t="shared" si="2"/>
        <v>61</v>
      </c>
      <c r="H31" s="33"/>
      <c r="I31" s="24">
        <v>35</v>
      </c>
      <c r="J31" s="24"/>
      <c r="K31" s="67"/>
    </row>
    <row r="32" spans="1:11" ht="30.75" customHeight="1">
      <c r="A32" s="128" t="s">
        <v>53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30"/>
    </row>
    <row r="33" spans="1:11" ht="41.25" customHeight="1">
      <c r="A33" s="131">
        <v>3</v>
      </c>
      <c r="B33" s="89" t="s">
        <v>63</v>
      </c>
      <c r="C33" s="133" t="s">
        <v>8</v>
      </c>
      <c r="D33" s="139" t="s">
        <v>56</v>
      </c>
      <c r="E33" s="84">
        <f>SUM(E36:E40)</f>
        <v>0</v>
      </c>
      <c r="F33" s="84">
        <f>SUM(F36:F40)</f>
        <v>0</v>
      </c>
      <c r="G33" s="84">
        <f>SUM(G36:G40)</f>
        <v>0</v>
      </c>
      <c r="H33" s="84">
        <f>SUM(H35:H40)</f>
        <v>5</v>
      </c>
      <c r="I33" s="84">
        <f>SUM(I36:I40)</f>
        <v>0</v>
      </c>
      <c r="J33" s="84">
        <f>SUM(J36:J40)</f>
        <v>0</v>
      </c>
      <c r="K33" s="90"/>
    </row>
    <row r="34" spans="1:11" ht="17.25" customHeight="1">
      <c r="A34" s="132"/>
      <c r="B34" s="41" t="s">
        <v>65</v>
      </c>
      <c r="C34" s="134"/>
      <c r="D34" s="140"/>
      <c r="E34" s="40"/>
      <c r="F34" s="40"/>
      <c r="G34" s="27"/>
      <c r="H34" s="63"/>
      <c r="I34" s="24"/>
      <c r="J34" s="24"/>
      <c r="K34" s="67"/>
    </row>
    <row r="35" spans="1:11" ht="21.75" customHeight="1">
      <c r="A35" s="132"/>
      <c r="B35" s="112" t="s">
        <v>104</v>
      </c>
      <c r="C35" s="134"/>
      <c r="D35" s="140"/>
      <c r="E35" s="40"/>
      <c r="F35" s="40"/>
      <c r="G35" s="27"/>
      <c r="H35" s="104">
        <v>1</v>
      </c>
      <c r="I35" s="24">
        <v>0</v>
      </c>
      <c r="J35" s="24"/>
      <c r="K35" s="67"/>
    </row>
    <row r="36" spans="1:11" ht="23.25" customHeight="1">
      <c r="A36" s="132"/>
      <c r="B36" s="112" t="s">
        <v>109</v>
      </c>
      <c r="C36" s="134"/>
      <c r="D36" s="140"/>
      <c r="E36" s="40"/>
      <c r="F36" s="40"/>
      <c r="G36" s="27"/>
      <c r="H36" s="104">
        <v>1</v>
      </c>
      <c r="I36" s="24">
        <v>0</v>
      </c>
      <c r="J36" s="24"/>
      <c r="K36" s="67"/>
    </row>
    <row r="37" spans="1:11" ht="19.5" customHeight="1">
      <c r="A37" s="132"/>
      <c r="B37" s="112" t="s">
        <v>105</v>
      </c>
      <c r="C37" s="134"/>
      <c r="D37" s="140"/>
      <c r="E37" s="40"/>
      <c r="F37" s="40"/>
      <c r="G37" s="40"/>
      <c r="H37" s="104">
        <v>1</v>
      </c>
      <c r="I37" s="24">
        <v>0</v>
      </c>
      <c r="J37" s="24"/>
      <c r="K37" s="67"/>
    </row>
    <row r="38" spans="1:11" ht="19.5" customHeight="1">
      <c r="A38" s="132"/>
      <c r="B38" s="112" t="s">
        <v>106</v>
      </c>
      <c r="C38" s="134"/>
      <c r="D38" s="140"/>
      <c r="E38" s="40"/>
      <c r="F38" s="40"/>
      <c r="G38" s="40"/>
      <c r="H38" s="104"/>
      <c r="I38" s="24">
        <v>0</v>
      </c>
      <c r="J38" s="24"/>
      <c r="K38" s="67"/>
    </row>
    <row r="39" spans="1:11" ht="19.5" customHeight="1">
      <c r="A39" s="132"/>
      <c r="B39" s="112" t="s">
        <v>107</v>
      </c>
      <c r="C39" s="134"/>
      <c r="D39" s="140"/>
      <c r="E39" s="40"/>
      <c r="F39" s="40"/>
      <c r="G39" s="40"/>
      <c r="H39" s="104">
        <v>1</v>
      </c>
      <c r="I39" s="24">
        <v>0</v>
      </c>
      <c r="J39" s="24"/>
      <c r="K39" s="67"/>
    </row>
    <row r="40" spans="1:11" ht="23.25" customHeight="1">
      <c r="A40" s="132"/>
      <c r="B40" s="112" t="s">
        <v>108</v>
      </c>
      <c r="C40" s="134"/>
      <c r="D40" s="140"/>
      <c r="E40" s="40"/>
      <c r="F40" s="40"/>
      <c r="G40" s="40"/>
      <c r="H40" s="104">
        <v>1</v>
      </c>
      <c r="I40" s="24">
        <v>0</v>
      </c>
      <c r="J40" s="24"/>
      <c r="K40" s="111"/>
    </row>
    <row r="41" spans="1:11" ht="31.5" hidden="1">
      <c r="A41" s="18">
        <v>8</v>
      </c>
      <c r="B41" s="39" t="s">
        <v>54</v>
      </c>
      <c r="C41" s="37" t="s">
        <v>55</v>
      </c>
      <c r="D41" s="72">
        <v>4</v>
      </c>
      <c r="E41" s="43">
        <f>'п.Степной'!L13</f>
        <v>27</v>
      </c>
      <c r="F41" s="44"/>
      <c r="G41" s="45">
        <f>E41+F41</f>
        <v>27</v>
      </c>
      <c r="H41" s="33"/>
      <c r="I41" s="24">
        <f>E41-H41</f>
        <v>27</v>
      </c>
      <c r="J41" s="24">
        <f>G41-H41</f>
        <v>27</v>
      </c>
      <c r="K41" s="67"/>
    </row>
    <row r="42" spans="1:11" ht="23.25" customHeight="1">
      <c r="A42" s="131">
        <v>4</v>
      </c>
      <c r="B42" s="83" t="s">
        <v>2</v>
      </c>
      <c r="C42" s="133" t="s">
        <v>87</v>
      </c>
      <c r="D42" s="88">
        <v>0.16</v>
      </c>
      <c r="E42" s="84">
        <f aca="true" t="shared" si="3" ref="E42:J42">SUM(E43:E49)</f>
        <v>1.4443200000000003</v>
      </c>
      <c r="F42" s="84">
        <f t="shared" si="3"/>
        <v>0</v>
      </c>
      <c r="G42" s="84">
        <f t="shared" si="3"/>
        <v>1.4443200000000003</v>
      </c>
      <c r="H42" s="84">
        <f t="shared" si="3"/>
        <v>1</v>
      </c>
      <c r="I42" s="84">
        <f t="shared" si="3"/>
        <v>1</v>
      </c>
      <c r="J42" s="84">
        <f t="shared" si="3"/>
        <v>0</v>
      </c>
      <c r="K42" s="87"/>
    </row>
    <row r="43" spans="1:11" ht="21" customHeight="1">
      <c r="A43" s="132"/>
      <c r="B43" s="41" t="s">
        <v>65</v>
      </c>
      <c r="C43" s="134"/>
      <c r="D43" s="115"/>
      <c r="E43" s="25"/>
      <c r="F43" s="22"/>
      <c r="G43" s="23"/>
      <c r="H43" s="33"/>
      <c r="I43" s="24"/>
      <c r="J43" s="24"/>
      <c r="K43" s="67"/>
    </row>
    <row r="44" spans="1:11" ht="19.5" customHeight="1">
      <c r="A44" s="132"/>
      <c r="B44" s="112" t="s">
        <v>104</v>
      </c>
      <c r="C44" s="134"/>
      <c r="D44" s="115">
        <v>0.16</v>
      </c>
      <c r="E44" s="25">
        <v>1</v>
      </c>
      <c r="F44" s="22"/>
      <c r="G44" s="40">
        <f aca="true" t="shared" si="4" ref="G44:G49">E44+F44</f>
        <v>1</v>
      </c>
      <c r="H44" s="35"/>
      <c r="I44" s="24">
        <f>G44-H44</f>
        <v>1</v>
      </c>
      <c r="J44" s="24"/>
      <c r="K44" s="67"/>
    </row>
    <row r="45" spans="1:11" ht="19.5" customHeight="1">
      <c r="A45" s="132"/>
      <c r="B45" s="112" t="s">
        <v>109</v>
      </c>
      <c r="C45" s="134"/>
      <c r="D45" s="115">
        <v>0.16</v>
      </c>
      <c r="E45" s="25">
        <f>D45*E10</f>
        <v>0.0736</v>
      </c>
      <c r="F45" s="22"/>
      <c r="G45" s="40">
        <f t="shared" si="4"/>
        <v>0.0736</v>
      </c>
      <c r="H45" s="33"/>
      <c r="I45" s="24">
        <v>0</v>
      </c>
      <c r="J45" s="24"/>
      <c r="K45" s="67"/>
    </row>
    <row r="46" spans="1:11" ht="19.5" customHeight="1">
      <c r="A46" s="132"/>
      <c r="B46" s="112" t="s">
        <v>105</v>
      </c>
      <c r="C46" s="134"/>
      <c r="D46" s="115">
        <v>0.16</v>
      </c>
      <c r="E46" s="25">
        <f>D46*E11</f>
        <v>0.07200000000000001</v>
      </c>
      <c r="F46" s="22"/>
      <c r="G46" s="40">
        <f t="shared" si="4"/>
        <v>0.07200000000000001</v>
      </c>
      <c r="H46" s="35"/>
      <c r="I46" s="35">
        <v>0</v>
      </c>
      <c r="J46" s="24"/>
      <c r="K46" s="67"/>
    </row>
    <row r="47" spans="1:11" ht="19.5" customHeight="1">
      <c r="A47" s="132"/>
      <c r="B47" s="112" t="s">
        <v>106</v>
      </c>
      <c r="C47" s="134"/>
      <c r="D47" s="115">
        <v>0.16</v>
      </c>
      <c r="E47" s="25">
        <f>D47*E12</f>
        <v>0.00432</v>
      </c>
      <c r="F47" s="22"/>
      <c r="G47" s="40">
        <f t="shared" si="4"/>
        <v>0.00432</v>
      </c>
      <c r="H47" s="35"/>
      <c r="I47" s="35">
        <v>0</v>
      </c>
      <c r="J47" s="24"/>
      <c r="K47" s="67"/>
    </row>
    <row r="48" spans="1:11" ht="19.5" customHeight="1">
      <c r="A48" s="132"/>
      <c r="B48" s="112" t="s">
        <v>107</v>
      </c>
      <c r="C48" s="134"/>
      <c r="D48" s="115">
        <v>0.16</v>
      </c>
      <c r="E48" s="25">
        <f>D48*E13</f>
        <v>0.2048</v>
      </c>
      <c r="F48" s="22"/>
      <c r="G48" s="40">
        <f t="shared" si="4"/>
        <v>0.2048</v>
      </c>
      <c r="H48" s="35">
        <v>1</v>
      </c>
      <c r="I48" s="35">
        <v>0</v>
      </c>
      <c r="J48" s="24"/>
      <c r="K48" s="67"/>
    </row>
    <row r="49" spans="1:11" ht="18.75" customHeight="1">
      <c r="A49" s="132"/>
      <c r="B49" s="112" t="s">
        <v>108</v>
      </c>
      <c r="C49" s="134"/>
      <c r="D49" s="115">
        <v>0.16</v>
      </c>
      <c r="E49" s="25">
        <f>D49*E14</f>
        <v>0.08960000000000001</v>
      </c>
      <c r="F49" s="22"/>
      <c r="G49" s="40">
        <f t="shared" si="4"/>
        <v>0.08960000000000001</v>
      </c>
      <c r="H49" s="33"/>
      <c r="I49" s="35">
        <v>0</v>
      </c>
      <c r="J49" s="24"/>
      <c r="K49" s="67"/>
    </row>
    <row r="50" spans="1:11" ht="29.25" customHeight="1">
      <c r="A50" s="128" t="s">
        <v>57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30"/>
    </row>
    <row r="51" spans="1:11" s="36" customFormat="1" ht="27.75" customHeight="1">
      <c r="A51" s="131">
        <v>5</v>
      </c>
      <c r="B51" s="83" t="s">
        <v>58</v>
      </c>
      <c r="C51" s="133" t="s">
        <v>1</v>
      </c>
      <c r="D51" s="91">
        <v>80</v>
      </c>
      <c r="E51" s="91">
        <f aca="true" t="shared" si="5" ref="E51:J51">SUM(E52:E58)</f>
        <v>418</v>
      </c>
      <c r="F51" s="91">
        <f t="shared" si="5"/>
        <v>44</v>
      </c>
      <c r="G51" s="91">
        <f t="shared" si="5"/>
        <v>462</v>
      </c>
      <c r="H51" s="91">
        <f t="shared" si="5"/>
        <v>520</v>
      </c>
      <c r="I51" s="91">
        <f t="shared" si="5"/>
        <v>40</v>
      </c>
      <c r="J51" s="91">
        <f t="shared" si="5"/>
        <v>0</v>
      </c>
      <c r="K51" s="85"/>
    </row>
    <row r="52" spans="1:11" ht="21" customHeight="1">
      <c r="A52" s="132"/>
      <c r="B52" s="41" t="s">
        <v>65</v>
      </c>
      <c r="C52" s="134"/>
      <c r="D52" s="94"/>
      <c r="E52" s="19"/>
      <c r="F52" s="19"/>
      <c r="G52" s="46"/>
      <c r="H52" s="33"/>
      <c r="I52" s="24"/>
      <c r="J52" s="24"/>
      <c r="K52" s="67"/>
    </row>
    <row r="53" spans="1:11" ht="22.5" customHeight="1">
      <c r="A53" s="132"/>
      <c r="B53" s="112" t="s">
        <v>104</v>
      </c>
      <c r="C53" s="134"/>
      <c r="D53" s="94">
        <v>80</v>
      </c>
      <c r="E53" s="19">
        <f aca="true" t="shared" si="6" ref="E53:E58">ROUND(D53*E9,0)</f>
        <v>196</v>
      </c>
      <c r="F53" s="40">
        <f>ROUND(F8*D53,0)</f>
        <v>44</v>
      </c>
      <c r="G53" s="40">
        <f aca="true" t="shared" si="7" ref="G53:G58">E53+F53</f>
        <v>240</v>
      </c>
      <c r="H53" s="35">
        <v>200</v>
      </c>
      <c r="I53" s="24">
        <f>G53-H53</f>
        <v>40</v>
      </c>
      <c r="J53" s="24"/>
      <c r="K53" s="67"/>
    </row>
    <row r="54" spans="1:11" ht="22.5" customHeight="1">
      <c r="A54" s="132"/>
      <c r="B54" s="112" t="s">
        <v>109</v>
      </c>
      <c r="C54" s="134"/>
      <c r="D54" s="94">
        <v>80</v>
      </c>
      <c r="E54" s="19">
        <f t="shared" si="6"/>
        <v>37</v>
      </c>
      <c r="F54" s="19"/>
      <c r="G54" s="40">
        <f t="shared" si="7"/>
        <v>37</v>
      </c>
      <c r="H54" s="35"/>
      <c r="I54" s="24">
        <v>0</v>
      </c>
      <c r="J54" s="24"/>
      <c r="K54" s="67" t="s">
        <v>103</v>
      </c>
    </row>
    <row r="55" spans="1:11" ht="22.5" customHeight="1">
      <c r="A55" s="132"/>
      <c r="B55" s="112" t="s">
        <v>105</v>
      </c>
      <c r="C55" s="134"/>
      <c r="D55" s="94">
        <v>80</v>
      </c>
      <c r="E55" s="19">
        <f t="shared" si="6"/>
        <v>36</v>
      </c>
      <c r="F55" s="19"/>
      <c r="G55" s="40">
        <f t="shared" si="7"/>
        <v>36</v>
      </c>
      <c r="H55" s="35"/>
      <c r="I55" s="24">
        <v>0</v>
      </c>
      <c r="J55" s="24"/>
      <c r="K55" s="67" t="s">
        <v>102</v>
      </c>
    </row>
    <row r="56" spans="1:11" ht="22.5" customHeight="1">
      <c r="A56" s="132"/>
      <c r="B56" s="112" t="s">
        <v>106</v>
      </c>
      <c r="C56" s="134"/>
      <c r="D56" s="94">
        <v>80</v>
      </c>
      <c r="E56" s="19">
        <f t="shared" si="6"/>
        <v>2</v>
      </c>
      <c r="F56" s="19"/>
      <c r="G56" s="40">
        <f t="shared" si="7"/>
        <v>2</v>
      </c>
      <c r="H56" s="35"/>
      <c r="I56" s="24">
        <v>0</v>
      </c>
      <c r="J56" s="24"/>
      <c r="K56" s="67" t="s">
        <v>103</v>
      </c>
    </row>
    <row r="57" spans="1:11" ht="22.5" customHeight="1">
      <c r="A57" s="132"/>
      <c r="B57" s="112" t="s">
        <v>107</v>
      </c>
      <c r="C57" s="134"/>
      <c r="D57" s="94">
        <v>80</v>
      </c>
      <c r="E57" s="19">
        <f t="shared" si="6"/>
        <v>102</v>
      </c>
      <c r="F57" s="19"/>
      <c r="G57" s="40">
        <f t="shared" si="7"/>
        <v>102</v>
      </c>
      <c r="H57" s="35">
        <v>170</v>
      </c>
      <c r="I57" s="24">
        <v>0</v>
      </c>
      <c r="J57" s="24"/>
      <c r="K57" s="67" t="s">
        <v>112</v>
      </c>
    </row>
    <row r="58" spans="1:11" ht="28.5" customHeight="1">
      <c r="A58" s="132"/>
      <c r="B58" s="112" t="s">
        <v>108</v>
      </c>
      <c r="C58" s="134"/>
      <c r="D58" s="94">
        <v>80</v>
      </c>
      <c r="E58" s="19">
        <f t="shared" si="6"/>
        <v>45</v>
      </c>
      <c r="F58" s="19"/>
      <c r="G58" s="40">
        <f t="shared" si="7"/>
        <v>45</v>
      </c>
      <c r="H58" s="35">
        <v>150</v>
      </c>
      <c r="I58" s="24">
        <v>0</v>
      </c>
      <c r="J58" s="24"/>
      <c r="K58" s="67" t="s">
        <v>113</v>
      </c>
    </row>
    <row r="59" spans="1:11" s="36" customFormat="1" ht="31.5" customHeight="1">
      <c r="A59" s="131">
        <v>6</v>
      </c>
      <c r="B59" s="89" t="s">
        <v>90</v>
      </c>
      <c r="C59" s="133" t="s">
        <v>8</v>
      </c>
      <c r="D59" s="91" t="s">
        <v>93</v>
      </c>
      <c r="E59" s="91">
        <f aca="true" t="shared" si="8" ref="E59:J59">SUM(E60:E66)</f>
        <v>1</v>
      </c>
      <c r="F59" s="91">
        <f t="shared" si="8"/>
        <v>0</v>
      </c>
      <c r="G59" s="91">
        <f t="shared" si="8"/>
        <v>1</v>
      </c>
      <c r="H59" s="91">
        <f t="shared" si="8"/>
        <v>1</v>
      </c>
      <c r="I59" s="91">
        <f t="shared" si="8"/>
        <v>1</v>
      </c>
      <c r="J59" s="91">
        <f t="shared" si="8"/>
        <v>0</v>
      </c>
      <c r="K59" s="95"/>
    </row>
    <row r="60" spans="1:11" ht="22.5" customHeight="1">
      <c r="A60" s="132"/>
      <c r="B60" s="41" t="s">
        <v>65</v>
      </c>
      <c r="C60" s="134"/>
      <c r="D60" s="94"/>
      <c r="E60" s="19"/>
      <c r="F60" s="19"/>
      <c r="G60" s="46"/>
      <c r="H60" s="33"/>
      <c r="I60" s="24"/>
      <c r="J60" s="24"/>
      <c r="K60" s="67"/>
    </row>
    <row r="61" spans="1:11" ht="20.25" customHeight="1">
      <c r="A61" s="132"/>
      <c r="B61" s="112" t="s">
        <v>104</v>
      </c>
      <c r="C61" s="134"/>
      <c r="D61" s="94"/>
      <c r="E61" s="19">
        <v>1</v>
      </c>
      <c r="F61" s="40">
        <f>ROUND(F8*D61,0)</f>
        <v>0</v>
      </c>
      <c r="G61" s="40">
        <f>E61+F61</f>
        <v>1</v>
      </c>
      <c r="H61" s="35"/>
      <c r="I61" s="24">
        <f aca="true" t="shared" si="9" ref="I61:I66">G61-H61</f>
        <v>1</v>
      </c>
      <c r="J61" s="24"/>
      <c r="K61" s="67" t="s">
        <v>86</v>
      </c>
    </row>
    <row r="62" spans="1:11" ht="20.25" customHeight="1">
      <c r="A62" s="132"/>
      <c r="B62" s="112" t="s">
        <v>109</v>
      </c>
      <c r="C62" s="134"/>
      <c r="D62" s="94"/>
      <c r="E62" s="19">
        <f>ROUND(D62*E10,0)</f>
        <v>0</v>
      </c>
      <c r="F62" s="19"/>
      <c r="G62" s="40">
        <f>E62+F62</f>
        <v>0</v>
      </c>
      <c r="H62" s="35">
        <v>1</v>
      </c>
      <c r="I62" s="24">
        <v>0</v>
      </c>
      <c r="J62" s="24"/>
      <c r="K62" s="67"/>
    </row>
    <row r="63" spans="1:11" ht="21.75" customHeight="1">
      <c r="A63" s="132"/>
      <c r="B63" s="112" t="s">
        <v>105</v>
      </c>
      <c r="C63" s="134"/>
      <c r="D63" s="94"/>
      <c r="E63" s="19">
        <v>0</v>
      </c>
      <c r="F63" s="19"/>
      <c r="G63" s="40">
        <f>E63+F63</f>
        <v>0</v>
      </c>
      <c r="H63" s="35"/>
      <c r="I63" s="24">
        <f t="shared" si="9"/>
        <v>0</v>
      </c>
      <c r="J63" s="24"/>
      <c r="K63" s="67"/>
    </row>
    <row r="64" spans="1:11" ht="21.75" customHeight="1">
      <c r="A64" s="132"/>
      <c r="B64" s="112" t="s">
        <v>106</v>
      </c>
      <c r="C64" s="134"/>
      <c r="D64" s="94"/>
      <c r="E64" s="19">
        <v>0</v>
      </c>
      <c r="F64" s="19"/>
      <c r="G64" s="40">
        <v>0</v>
      </c>
      <c r="H64" s="35"/>
      <c r="I64" s="24">
        <f t="shared" si="9"/>
        <v>0</v>
      </c>
      <c r="J64" s="24"/>
      <c r="K64" s="67"/>
    </row>
    <row r="65" spans="1:11" ht="21.75" customHeight="1">
      <c r="A65" s="132"/>
      <c r="B65" s="112" t="s">
        <v>107</v>
      </c>
      <c r="C65" s="134"/>
      <c r="D65" s="94"/>
      <c r="E65" s="19">
        <v>0</v>
      </c>
      <c r="F65" s="19"/>
      <c r="G65" s="40">
        <v>0</v>
      </c>
      <c r="H65" s="35"/>
      <c r="I65" s="24">
        <f t="shared" si="9"/>
        <v>0</v>
      </c>
      <c r="J65" s="24"/>
      <c r="K65" s="67"/>
    </row>
    <row r="66" spans="1:11" ht="23.25" customHeight="1">
      <c r="A66" s="132"/>
      <c r="B66" s="112" t="s">
        <v>108</v>
      </c>
      <c r="C66" s="134"/>
      <c r="D66" s="94"/>
      <c r="E66" s="19">
        <f>ROUND(D66*E14,0)</f>
        <v>0</v>
      </c>
      <c r="F66" s="19"/>
      <c r="G66" s="40">
        <f>E66+F66</f>
        <v>0</v>
      </c>
      <c r="H66" s="35"/>
      <c r="I66" s="24">
        <f t="shared" si="9"/>
        <v>0</v>
      </c>
      <c r="J66" s="24"/>
      <c r="K66" s="67"/>
    </row>
    <row r="67" spans="1:11" ht="25.5" customHeight="1">
      <c r="A67" s="128" t="s">
        <v>59</v>
      </c>
      <c r="B67" s="129"/>
      <c r="C67" s="129"/>
      <c r="D67" s="129"/>
      <c r="E67" s="129"/>
      <c r="F67" s="129"/>
      <c r="G67" s="129"/>
      <c r="H67" s="129"/>
      <c r="I67" s="129"/>
      <c r="J67" s="129"/>
      <c r="K67" s="130"/>
    </row>
    <row r="68" spans="1:11" s="36" customFormat="1" ht="35.25" customHeight="1">
      <c r="A68" s="131">
        <v>7</v>
      </c>
      <c r="B68" s="83" t="s">
        <v>3</v>
      </c>
      <c r="C68" s="133" t="s">
        <v>30</v>
      </c>
      <c r="D68" s="88">
        <v>80</v>
      </c>
      <c r="E68" s="84">
        <f aca="true" t="shared" si="10" ref="E68:K68">SUM(E69:E75)</f>
        <v>418</v>
      </c>
      <c r="F68" s="84">
        <f t="shared" si="10"/>
        <v>0</v>
      </c>
      <c r="G68" s="84">
        <f t="shared" si="10"/>
        <v>418</v>
      </c>
      <c r="H68" s="84">
        <f t="shared" si="10"/>
        <v>0</v>
      </c>
      <c r="I68" s="84">
        <f t="shared" si="10"/>
        <v>418</v>
      </c>
      <c r="J68" s="84">
        <f t="shared" si="10"/>
        <v>0</v>
      </c>
      <c r="K68" s="96">
        <f t="shared" si="10"/>
        <v>0</v>
      </c>
    </row>
    <row r="69" spans="1:11" ht="19.5" customHeight="1">
      <c r="A69" s="132"/>
      <c r="B69" s="41" t="s">
        <v>65</v>
      </c>
      <c r="C69" s="134"/>
      <c r="D69" s="115"/>
      <c r="E69" s="58"/>
      <c r="F69" s="59"/>
      <c r="G69" s="60"/>
      <c r="H69" s="61"/>
      <c r="I69" s="62"/>
      <c r="J69" s="62"/>
      <c r="K69" s="67"/>
    </row>
    <row r="70" spans="1:11" ht="19.5" customHeight="1">
      <c r="A70" s="132"/>
      <c r="B70" s="112" t="s">
        <v>104</v>
      </c>
      <c r="C70" s="134"/>
      <c r="D70" s="115">
        <v>80</v>
      </c>
      <c r="E70" s="25">
        <f aca="true" t="shared" si="11" ref="E70:E75">ROUND(D70*E9,0)</f>
        <v>196</v>
      </c>
      <c r="F70" s="25">
        <v>0</v>
      </c>
      <c r="G70" s="25">
        <f aca="true" t="shared" si="12" ref="G70:G75">E70+F70</f>
        <v>196</v>
      </c>
      <c r="H70" s="61"/>
      <c r="I70" s="25">
        <f>E68</f>
        <v>418</v>
      </c>
      <c r="J70" s="25"/>
      <c r="K70" s="68" t="s">
        <v>86</v>
      </c>
    </row>
    <row r="71" spans="1:11" ht="18.75" customHeight="1">
      <c r="A71" s="132"/>
      <c r="B71" s="112" t="s">
        <v>109</v>
      </c>
      <c r="C71" s="134"/>
      <c r="D71" s="115">
        <v>80</v>
      </c>
      <c r="E71" s="25">
        <f t="shared" si="11"/>
        <v>37</v>
      </c>
      <c r="F71" s="59"/>
      <c r="G71" s="25">
        <f t="shared" si="12"/>
        <v>37</v>
      </c>
      <c r="H71" s="61"/>
      <c r="I71" s="25">
        <v>0</v>
      </c>
      <c r="J71" s="62"/>
      <c r="K71" s="67"/>
    </row>
    <row r="72" spans="1:11" ht="22.5" customHeight="1">
      <c r="A72" s="132"/>
      <c r="B72" s="112" t="s">
        <v>105</v>
      </c>
      <c r="C72" s="134"/>
      <c r="D72" s="115">
        <v>80</v>
      </c>
      <c r="E72" s="25">
        <f t="shared" si="11"/>
        <v>36</v>
      </c>
      <c r="F72" s="59"/>
      <c r="G72" s="25">
        <f t="shared" si="12"/>
        <v>36</v>
      </c>
      <c r="H72" s="61"/>
      <c r="I72" s="25">
        <v>0</v>
      </c>
      <c r="J72" s="25"/>
      <c r="K72" s="68"/>
    </row>
    <row r="73" spans="1:11" ht="24" customHeight="1">
      <c r="A73" s="132"/>
      <c r="B73" s="112" t="s">
        <v>106</v>
      </c>
      <c r="C73" s="134"/>
      <c r="D73" s="115">
        <v>80</v>
      </c>
      <c r="E73" s="25">
        <f t="shared" si="11"/>
        <v>2</v>
      </c>
      <c r="F73" s="59"/>
      <c r="G73" s="25">
        <f t="shared" si="12"/>
        <v>2</v>
      </c>
      <c r="H73" s="61"/>
      <c r="I73" s="25">
        <v>0</v>
      </c>
      <c r="J73" s="24"/>
      <c r="K73" s="67"/>
    </row>
    <row r="74" spans="1:11" ht="21.75" customHeight="1">
      <c r="A74" s="132"/>
      <c r="B74" s="112" t="s">
        <v>107</v>
      </c>
      <c r="C74" s="134"/>
      <c r="D74" s="115">
        <v>80</v>
      </c>
      <c r="E74" s="25">
        <f t="shared" si="11"/>
        <v>102</v>
      </c>
      <c r="F74" s="59"/>
      <c r="G74" s="25">
        <f t="shared" si="12"/>
        <v>102</v>
      </c>
      <c r="H74" s="61"/>
      <c r="I74" s="25">
        <v>0</v>
      </c>
      <c r="J74" s="24"/>
      <c r="K74" s="67"/>
    </row>
    <row r="75" spans="1:11" ht="23.25" customHeight="1">
      <c r="A75" s="132"/>
      <c r="B75" s="112" t="s">
        <v>108</v>
      </c>
      <c r="C75" s="134"/>
      <c r="D75" s="115">
        <v>80</v>
      </c>
      <c r="E75" s="25">
        <f t="shared" si="11"/>
        <v>45</v>
      </c>
      <c r="F75" s="59"/>
      <c r="G75" s="25">
        <f t="shared" si="12"/>
        <v>45</v>
      </c>
      <c r="H75" s="61"/>
      <c r="I75" s="25">
        <v>0</v>
      </c>
      <c r="J75" s="62"/>
      <c r="K75" s="67"/>
    </row>
    <row r="76" spans="1:11" s="36" customFormat="1" ht="37.5" customHeight="1">
      <c r="A76" s="131">
        <v>8</v>
      </c>
      <c r="B76" s="83" t="s">
        <v>11</v>
      </c>
      <c r="C76" s="133" t="s">
        <v>31</v>
      </c>
      <c r="D76" s="88">
        <v>1949.4</v>
      </c>
      <c r="E76" s="84">
        <f aca="true" t="shared" si="13" ref="E76:J76">SUM(E77:E83)</f>
        <v>10189.400000000001</v>
      </c>
      <c r="F76" s="84">
        <f t="shared" si="13"/>
        <v>1082</v>
      </c>
      <c r="G76" s="84">
        <f t="shared" si="13"/>
        <v>11271.400000000001</v>
      </c>
      <c r="H76" s="84">
        <f t="shared" si="13"/>
        <v>3500</v>
      </c>
      <c r="I76" s="84">
        <f t="shared" si="13"/>
        <v>7771.4</v>
      </c>
      <c r="J76" s="84">
        <f t="shared" si="13"/>
        <v>0</v>
      </c>
      <c r="K76" s="87"/>
    </row>
    <row r="77" spans="1:11" ht="17.25" customHeight="1">
      <c r="A77" s="132"/>
      <c r="B77" s="41" t="s">
        <v>65</v>
      </c>
      <c r="C77" s="134"/>
      <c r="D77" s="115"/>
      <c r="E77" s="58"/>
      <c r="F77" s="59"/>
      <c r="G77" s="60"/>
      <c r="H77" s="61"/>
      <c r="I77" s="62"/>
      <c r="J77" s="62"/>
      <c r="K77" s="67"/>
    </row>
    <row r="78" spans="1:11" ht="18" customHeight="1">
      <c r="A78" s="132"/>
      <c r="B78" s="112" t="s">
        <v>104</v>
      </c>
      <c r="C78" s="134"/>
      <c r="D78" s="115">
        <v>1949.4</v>
      </c>
      <c r="E78" s="25">
        <f aca="true" t="shared" si="14" ref="E78:E83">ROUND(D78*E9,1)</f>
        <v>4776</v>
      </c>
      <c r="F78" s="25">
        <f>ROUND(D78*F8,0)</f>
        <v>1082</v>
      </c>
      <c r="G78" s="25">
        <f aca="true" t="shared" si="15" ref="G78:G83">E78+F78</f>
        <v>5858</v>
      </c>
      <c r="H78" s="35">
        <v>3500</v>
      </c>
      <c r="I78" s="25">
        <f aca="true" t="shared" si="16" ref="I78:I83">G78-H78</f>
        <v>2358</v>
      </c>
      <c r="J78" s="25"/>
      <c r="K78" s="68"/>
    </row>
    <row r="79" spans="1:11" ht="18.75" customHeight="1">
      <c r="A79" s="132"/>
      <c r="B79" s="112" t="s">
        <v>109</v>
      </c>
      <c r="C79" s="134"/>
      <c r="D79" s="115">
        <v>1949.4</v>
      </c>
      <c r="E79" s="25">
        <f t="shared" si="14"/>
        <v>896.7</v>
      </c>
      <c r="F79" s="25"/>
      <c r="G79" s="25">
        <f t="shared" si="15"/>
        <v>896.7</v>
      </c>
      <c r="H79" s="61"/>
      <c r="I79" s="25">
        <f t="shared" si="16"/>
        <v>896.7</v>
      </c>
      <c r="J79" s="62"/>
      <c r="K79" s="67"/>
    </row>
    <row r="80" spans="1:11" ht="20.25" customHeight="1">
      <c r="A80" s="132"/>
      <c r="B80" s="112" t="s">
        <v>105</v>
      </c>
      <c r="C80" s="134"/>
      <c r="D80" s="115">
        <v>1949.4</v>
      </c>
      <c r="E80" s="25">
        <f t="shared" si="14"/>
        <v>877.2</v>
      </c>
      <c r="F80" s="25"/>
      <c r="G80" s="25">
        <f t="shared" si="15"/>
        <v>877.2</v>
      </c>
      <c r="H80" s="35"/>
      <c r="I80" s="25">
        <f t="shared" si="16"/>
        <v>877.2</v>
      </c>
      <c r="J80" s="62"/>
      <c r="K80" s="67"/>
    </row>
    <row r="81" spans="1:11" ht="25.5" customHeight="1">
      <c r="A81" s="132"/>
      <c r="B81" s="112" t="s">
        <v>106</v>
      </c>
      <c r="C81" s="134"/>
      <c r="D81" s="115">
        <v>1949.4</v>
      </c>
      <c r="E81" s="25">
        <f t="shared" si="14"/>
        <v>52.6</v>
      </c>
      <c r="F81" s="25"/>
      <c r="G81" s="25">
        <f t="shared" si="15"/>
        <v>52.6</v>
      </c>
      <c r="H81" s="35"/>
      <c r="I81" s="25">
        <f t="shared" si="16"/>
        <v>52.6</v>
      </c>
      <c r="J81" s="62"/>
      <c r="K81" s="67"/>
    </row>
    <row r="82" spans="1:11" ht="20.25" customHeight="1">
      <c r="A82" s="132"/>
      <c r="B82" s="112" t="s">
        <v>107</v>
      </c>
      <c r="C82" s="134"/>
      <c r="D82" s="115">
        <v>1949.4</v>
      </c>
      <c r="E82" s="25">
        <f t="shared" si="14"/>
        <v>2495.2</v>
      </c>
      <c r="F82" s="25"/>
      <c r="G82" s="25">
        <f t="shared" si="15"/>
        <v>2495.2</v>
      </c>
      <c r="H82" s="35"/>
      <c r="I82" s="25">
        <f t="shared" si="16"/>
        <v>2495.2</v>
      </c>
      <c r="J82" s="62"/>
      <c r="K82" s="67"/>
    </row>
    <row r="83" spans="1:11" ht="22.5" customHeight="1">
      <c r="A83" s="132"/>
      <c r="B83" s="112" t="s">
        <v>108</v>
      </c>
      <c r="C83" s="134"/>
      <c r="D83" s="115">
        <v>1949.4</v>
      </c>
      <c r="E83" s="25">
        <f t="shared" si="14"/>
        <v>1091.7</v>
      </c>
      <c r="F83" s="25"/>
      <c r="G83" s="25">
        <f t="shared" si="15"/>
        <v>1091.7</v>
      </c>
      <c r="H83" s="35"/>
      <c r="I83" s="25">
        <f t="shared" si="16"/>
        <v>1091.7</v>
      </c>
      <c r="J83" s="62"/>
      <c r="K83" s="67"/>
    </row>
    <row r="84" spans="1:11" ht="41.25" customHeight="1">
      <c r="A84" s="131">
        <v>9</v>
      </c>
      <c r="B84" s="83" t="s">
        <v>94</v>
      </c>
      <c r="C84" s="133" t="s">
        <v>95</v>
      </c>
      <c r="D84" s="88">
        <v>25</v>
      </c>
      <c r="E84" s="84">
        <f aca="true" t="shared" si="17" ref="E84:J84">SUM(E86:E91)</f>
        <v>131</v>
      </c>
      <c r="F84" s="84">
        <f t="shared" si="17"/>
        <v>0</v>
      </c>
      <c r="G84" s="84">
        <f t="shared" si="17"/>
        <v>131</v>
      </c>
      <c r="H84" s="84">
        <f t="shared" si="17"/>
        <v>0</v>
      </c>
      <c r="I84" s="84">
        <f t="shared" si="17"/>
        <v>131</v>
      </c>
      <c r="J84" s="84">
        <f t="shared" si="17"/>
        <v>0</v>
      </c>
      <c r="K84" s="87"/>
    </row>
    <row r="85" spans="1:11" ht="15.75">
      <c r="A85" s="132"/>
      <c r="B85" s="41" t="s">
        <v>65</v>
      </c>
      <c r="C85" s="134"/>
      <c r="D85" s="115"/>
      <c r="E85" s="58"/>
      <c r="F85" s="59"/>
      <c r="G85" s="60"/>
      <c r="H85" s="61"/>
      <c r="I85" s="62"/>
      <c r="J85" s="62"/>
      <c r="K85" s="67"/>
    </row>
    <row r="86" spans="1:11" ht="21" customHeight="1">
      <c r="A86" s="132"/>
      <c r="B86" s="112" t="s">
        <v>104</v>
      </c>
      <c r="C86" s="134"/>
      <c r="D86" s="115">
        <v>25</v>
      </c>
      <c r="E86" s="25">
        <f aca="true" t="shared" si="18" ref="E86:E91">ROUND(D86*E9,0)</f>
        <v>61</v>
      </c>
      <c r="F86" s="25">
        <v>0</v>
      </c>
      <c r="G86" s="25">
        <f aca="true" t="shared" si="19" ref="G86:G91">E86+F86</f>
        <v>61</v>
      </c>
      <c r="H86" s="35"/>
      <c r="I86" s="25">
        <f>E84</f>
        <v>131</v>
      </c>
      <c r="J86" s="25"/>
      <c r="K86" s="68" t="s">
        <v>86</v>
      </c>
    </row>
    <row r="87" spans="1:11" ht="19.5" customHeight="1">
      <c r="A87" s="132"/>
      <c r="B87" s="112" t="s">
        <v>109</v>
      </c>
      <c r="C87" s="134"/>
      <c r="D87" s="115">
        <v>25</v>
      </c>
      <c r="E87" s="25">
        <f t="shared" si="18"/>
        <v>12</v>
      </c>
      <c r="F87" s="25"/>
      <c r="G87" s="25">
        <f t="shared" si="19"/>
        <v>12</v>
      </c>
      <c r="H87" s="61"/>
      <c r="I87" s="25">
        <v>0</v>
      </c>
      <c r="J87" s="62"/>
      <c r="K87" s="68"/>
    </row>
    <row r="88" spans="1:11" ht="19.5" customHeight="1">
      <c r="A88" s="132"/>
      <c r="B88" s="112" t="s">
        <v>105</v>
      </c>
      <c r="C88" s="134"/>
      <c r="D88" s="115">
        <v>25</v>
      </c>
      <c r="E88" s="25">
        <f t="shared" si="18"/>
        <v>11</v>
      </c>
      <c r="F88" s="25"/>
      <c r="G88" s="25">
        <f t="shared" si="19"/>
        <v>11</v>
      </c>
      <c r="H88" s="35"/>
      <c r="I88" s="25">
        <v>0</v>
      </c>
      <c r="J88" s="62"/>
      <c r="K88" s="67"/>
    </row>
    <row r="89" spans="1:11" ht="19.5" customHeight="1">
      <c r="A89" s="132"/>
      <c r="B89" s="112" t="s">
        <v>106</v>
      </c>
      <c r="C89" s="134"/>
      <c r="D89" s="115">
        <v>25</v>
      </c>
      <c r="E89" s="25">
        <f t="shared" si="18"/>
        <v>1</v>
      </c>
      <c r="F89" s="25"/>
      <c r="G89" s="25">
        <f t="shared" si="19"/>
        <v>1</v>
      </c>
      <c r="H89" s="35"/>
      <c r="I89" s="25">
        <v>0</v>
      </c>
      <c r="J89" s="62"/>
      <c r="K89" s="67"/>
    </row>
    <row r="90" spans="1:11" ht="19.5" customHeight="1">
      <c r="A90" s="132"/>
      <c r="B90" s="112" t="s">
        <v>107</v>
      </c>
      <c r="C90" s="134"/>
      <c r="D90" s="115">
        <v>25</v>
      </c>
      <c r="E90" s="25">
        <f t="shared" si="18"/>
        <v>32</v>
      </c>
      <c r="F90" s="25"/>
      <c r="G90" s="25">
        <f t="shared" si="19"/>
        <v>32</v>
      </c>
      <c r="H90" s="35"/>
      <c r="I90" s="25">
        <v>0</v>
      </c>
      <c r="J90" s="62"/>
      <c r="K90" s="67"/>
    </row>
    <row r="91" spans="1:11" ht="21" customHeight="1">
      <c r="A91" s="132"/>
      <c r="B91" s="112" t="s">
        <v>108</v>
      </c>
      <c r="C91" s="134"/>
      <c r="D91" s="115">
        <v>25</v>
      </c>
      <c r="E91" s="25">
        <f t="shared" si="18"/>
        <v>14</v>
      </c>
      <c r="F91" s="25"/>
      <c r="G91" s="25">
        <f t="shared" si="19"/>
        <v>14</v>
      </c>
      <c r="H91" s="35"/>
      <c r="I91" s="25">
        <v>0</v>
      </c>
      <c r="J91" s="62"/>
      <c r="K91" s="67"/>
    </row>
    <row r="92" spans="1:11" ht="30.75" customHeight="1">
      <c r="A92" s="128" t="s">
        <v>60</v>
      </c>
      <c r="B92" s="129"/>
      <c r="C92" s="129"/>
      <c r="D92" s="129"/>
      <c r="E92" s="129"/>
      <c r="F92" s="129"/>
      <c r="G92" s="129"/>
      <c r="H92" s="129"/>
      <c r="I92" s="129"/>
      <c r="J92" s="129"/>
      <c r="K92" s="130"/>
    </row>
    <row r="93" spans="1:11" s="36" customFormat="1" ht="38.25" customHeight="1">
      <c r="A93" s="131">
        <v>10</v>
      </c>
      <c r="B93" s="83" t="s">
        <v>13</v>
      </c>
      <c r="C93" s="133" t="s">
        <v>32</v>
      </c>
      <c r="D93" s="84">
        <v>300</v>
      </c>
      <c r="E93" s="84">
        <f aca="true" t="shared" si="20" ref="E93:J93">SUM(E94:E100)</f>
        <v>1568</v>
      </c>
      <c r="F93" s="84">
        <f t="shared" si="20"/>
        <v>166.50000000000003</v>
      </c>
      <c r="G93" s="84">
        <f t="shared" si="20"/>
        <v>1734.5</v>
      </c>
      <c r="H93" s="84">
        <f t="shared" si="20"/>
        <v>974</v>
      </c>
      <c r="I93" s="84">
        <f t="shared" si="20"/>
        <v>760.5</v>
      </c>
      <c r="J93" s="84">
        <f t="shared" si="20"/>
        <v>0</v>
      </c>
      <c r="K93" s="87"/>
    </row>
    <row r="94" spans="1:11" ht="21.75" customHeight="1">
      <c r="A94" s="132"/>
      <c r="B94" s="41" t="s">
        <v>65</v>
      </c>
      <c r="C94" s="134"/>
      <c r="D94" s="115"/>
      <c r="E94" s="25"/>
      <c r="F94" s="22"/>
      <c r="G94" s="23"/>
      <c r="H94" s="33"/>
      <c r="I94" s="24"/>
      <c r="J94" s="24"/>
      <c r="K94" s="68"/>
    </row>
    <row r="95" spans="1:11" ht="20.25" customHeight="1">
      <c r="A95" s="132"/>
      <c r="B95" s="112" t="s">
        <v>104</v>
      </c>
      <c r="C95" s="134"/>
      <c r="D95" s="115">
        <v>300</v>
      </c>
      <c r="E95" s="25">
        <f>ROUND(D95*E9,0)</f>
        <v>735</v>
      </c>
      <c r="F95" s="22">
        <f>D95*F8</f>
        <v>166.50000000000003</v>
      </c>
      <c r="G95" s="25">
        <f aca="true" t="shared" si="21" ref="G95:G100">E95+F95</f>
        <v>901.5</v>
      </c>
      <c r="H95" s="25">
        <v>414</v>
      </c>
      <c r="I95" s="25">
        <f aca="true" t="shared" si="22" ref="I95:I100">G95-H95</f>
        <v>487.5</v>
      </c>
      <c r="J95" s="25"/>
      <c r="K95" s="68"/>
    </row>
    <row r="96" spans="1:11" ht="19.5" customHeight="1">
      <c r="A96" s="132"/>
      <c r="B96" s="112" t="s">
        <v>109</v>
      </c>
      <c r="C96" s="134"/>
      <c r="D96" s="115">
        <v>300</v>
      </c>
      <c r="E96" s="25">
        <f aca="true" t="shared" si="23" ref="E96:E101">ROUND(D96*E10,0)</f>
        <v>138</v>
      </c>
      <c r="F96" s="22"/>
      <c r="G96" s="25">
        <f t="shared" si="21"/>
        <v>138</v>
      </c>
      <c r="H96" s="25">
        <v>127</v>
      </c>
      <c r="I96" s="25">
        <f t="shared" si="22"/>
        <v>11</v>
      </c>
      <c r="J96" s="62"/>
      <c r="K96" s="68"/>
    </row>
    <row r="97" spans="1:11" ht="21" customHeight="1">
      <c r="A97" s="132"/>
      <c r="B97" s="112" t="s">
        <v>105</v>
      </c>
      <c r="C97" s="134"/>
      <c r="D97" s="115">
        <v>300</v>
      </c>
      <c r="E97" s="25">
        <f t="shared" si="23"/>
        <v>135</v>
      </c>
      <c r="F97" s="22"/>
      <c r="G97" s="25">
        <f t="shared" si="21"/>
        <v>135</v>
      </c>
      <c r="H97" s="25">
        <v>108</v>
      </c>
      <c r="I97" s="25">
        <f t="shared" si="22"/>
        <v>27</v>
      </c>
      <c r="J97" s="62"/>
      <c r="K97" s="68"/>
    </row>
    <row r="98" spans="1:11" ht="21" customHeight="1">
      <c r="A98" s="132"/>
      <c r="B98" s="112" t="s">
        <v>106</v>
      </c>
      <c r="C98" s="134"/>
      <c r="D98" s="115">
        <v>300</v>
      </c>
      <c r="E98" s="25">
        <f t="shared" si="23"/>
        <v>8</v>
      </c>
      <c r="F98" s="22"/>
      <c r="G98" s="25">
        <f t="shared" si="21"/>
        <v>8</v>
      </c>
      <c r="H98" s="25"/>
      <c r="I98" s="25">
        <f t="shared" si="22"/>
        <v>8</v>
      </c>
      <c r="J98" s="62"/>
      <c r="K98" s="68"/>
    </row>
    <row r="99" spans="1:11" ht="21" customHeight="1">
      <c r="A99" s="132"/>
      <c r="B99" s="112" t="s">
        <v>107</v>
      </c>
      <c r="C99" s="134"/>
      <c r="D99" s="115">
        <v>300</v>
      </c>
      <c r="E99" s="25">
        <f t="shared" si="23"/>
        <v>384</v>
      </c>
      <c r="F99" s="22"/>
      <c r="G99" s="25">
        <f t="shared" si="21"/>
        <v>384</v>
      </c>
      <c r="H99" s="25">
        <v>243</v>
      </c>
      <c r="I99" s="25">
        <f t="shared" si="22"/>
        <v>141</v>
      </c>
      <c r="J99" s="62"/>
      <c r="K99" s="68"/>
    </row>
    <row r="100" spans="1:11" ht="24" customHeight="1">
      <c r="A100" s="132"/>
      <c r="B100" s="112" t="s">
        <v>108</v>
      </c>
      <c r="C100" s="134"/>
      <c r="D100" s="115">
        <v>300</v>
      </c>
      <c r="E100" s="25">
        <f t="shared" si="23"/>
        <v>168</v>
      </c>
      <c r="F100" s="22"/>
      <c r="G100" s="25">
        <f t="shared" si="21"/>
        <v>168</v>
      </c>
      <c r="H100" s="25">
        <v>82</v>
      </c>
      <c r="I100" s="25">
        <f t="shared" si="22"/>
        <v>86</v>
      </c>
      <c r="J100" s="62"/>
      <c r="K100" s="68"/>
    </row>
    <row r="101" spans="1:11" ht="15.75" customHeight="1" hidden="1">
      <c r="A101" s="18">
        <v>20</v>
      </c>
      <c r="B101" s="41" t="s">
        <v>41</v>
      </c>
      <c r="C101" s="30" t="s">
        <v>33</v>
      </c>
      <c r="D101" s="71">
        <v>40</v>
      </c>
      <c r="E101" s="25">
        <f t="shared" si="23"/>
        <v>0</v>
      </c>
      <c r="F101" s="18">
        <f>D101*F8</f>
        <v>22.200000000000003</v>
      </c>
      <c r="G101" s="26">
        <f>SUM(E101:F101)</f>
        <v>22.200000000000003</v>
      </c>
      <c r="H101" s="33"/>
      <c r="I101" s="24">
        <f>E101-H101</f>
        <v>0</v>
      </c>
      <c r="J101" s="24">
        <f>G101-H101</f>
        <v>22.200000000000003</v>
      </c>
      <c r="K101" s="68"/>
    </row>
    <row r="102" spans="1:11" s="36" customFormat="1" ht="38.25" customHeight="1">
      <c r="A102" s="131">
        <v>11</v>
      </c>
      <c r="B102" s="83" t="s">
        <v>4</v>
      </c>
      <c r="C102" s="141" t="s">
        <v>1</v>
      </c>
      <c r="D102" s="88">
        <v>40</v>
      </c>
      <c r="E102" s="84">
        <f aca="true" t="shared" si="24" ref="E102:J102">SUM(E104:E109)</f>
        <v>208</v>
      </c>
      <c r="F102" s="84">
        <f t="shared" si="24"/>
        <v>22.200000000000003</v>
      </c>
      <c r="G102" s="84">
        <f t="shared" si="24"/>
        <v>230.2</v>
      </c>
      <c r="H102" s="84">
        <f t="shared" si="24"/>
        <v>0</v>
      </c>
      <c r="I102" s="84">
        <f t="shared" si="24"/>
        <v>230.2</v>
      </c>
      <c r="J102" s="84">
        <f t="shared" si="24"/>
        <v>0</v>
      </c>
      <c r="K102" s="93"/>
    </row>
    <row r="103" spans="1:11" ht="22.5" customHeight="1">
      <c r="A103" s="132"/>
      <c r="B103" s="41" t="s">
        <v>65</v>
      </c>
      <c r="C103" s="142"/>
      <c r="D103" s="94"/>
      <c r="E103" s="40"/>
      <c r="F103" s="40"/>
      <c r="G103" s="27"/>
      <c r="H103" s="34"/>
      <c r="I103" s="40"/>
      <c r="J103" s="40"/>
      <c r="K103" s="68"/>
    </row>
    <row r="104" spans="1:11" ht="18.75" customHeight="1">
      <c r="A104" s="132"/>
      <c r="B104" s="112" t="s">
        <v>104</v>
      </c>
      <c r="C104" s="142"/>
      <c r="D104" s="94">
        <v>40</v>
      </c>
      <c r="E104" s="40">
        <f aca="true" t="shared" si="25" ref="E104:E109">ROUND(D104*E9,0)</f>
        <v>98</v>
      </c>
      <c r="F104" s="40">
        <f>D104*F8</f>
        <v>22.200000000000003</v>
      </c>
      <c r="G104" s="40">
        <f aca="true" t="shared" si="26" ref="G104:G109">E104+F104</f>
        <v>120.2</v>
      </c>
      <c r="H104" s="104"/>
      <c r="I104" s="24">
        <f aca="true" t="shared" si="27" ref="I104:I109">G104-H104</f>
        <v>120.2</v>
      </c>
      <c r="J104" s="40"/>
      <c r="K104" s="68"/>
    </row>
    <row r="105" spans="1:11" ht="21" customHeight="1">
      <c r="A105" s="132"/>
      <c r="B105" s="112" t="s">
        <v>109</v>
      </c>
      <c r="C105" s="142"/>
      <c r="D105" s="94">
        <v>40</v>
      </c>
      <c r="E105" s="40">
        <f t="shared" si="25"/>
        <v>18</v>
      </c>
      <c r="F105" s="40"/>
      <c r="G105" s="40">
        <f t="shared" si="26"/>
        <v>18</v>
      </c>
      <c r="H105" s="63"/>
      <c r="I105" s="24">
        <f t="shared" si="27"/>
        <v>18</v>
      </c>
      <c r="J105" s="40"/>
      <c r="K105" s="68"/>
    </row>
    <row r="106" spans="1:11" ht="20.25" customHeight="1">
      <c r="A106" s="132"/>
      <c r="B106" s="112" t="s">
        <v>105</v>
      </c>
      <c r="C106" s="142"/>
      <c r="D106" s="94">
        <v>40</v>
      </c>
      <c r="E106" s="40">
        <f t="shared" si="25"/>
        <v>18</v>
      </c>
      <c r="F106" s="40"/>
      <c r="G106" s="40">
        <f t="shared" si="26"/>
        <v>18</v>
      </c>
      <c r="H106" s="104"/>
      <c r="I106" s="24">
        <f t="shared" si="27"/>
        <v>18</v>
      </c>
      <c r="J106" s="40"/>
      <c r="K106" s="68"/>
    </row>
    <row r="107" spans="1:11" ht="20.25" customHeight="1">
      <c r="A107" s="132"/>
      <c r="B107" s="112" t="s">
        <v>106</v>
      </c>
      <c r="C107" s="142"/>
      <c r="D107" s="94">
        <v>40</v>
      </c>
      <c r="E107" s="40">
        <f t="shared" si="25"/>
        <v>1</v>
      </c>
      <c r="F107" s="40"/>
      <c r="G107" s="40">
        <f t="shared" si="26"/>
        <v>1</v>
      </c>
      <c r="H107" s="104"/>
      <c r="I107" s="24">
        <f t="shared" si="27"/>
        <v>1</v>
      </c>
      <c r="J107" s="40"/>
      <c r="K107" s="68"/>
    </row>
    <row r="108" spans="1:11" ht="20.25" customHeight="1">
      <c r="A108" s="132"/>
      <c r="B108" s="112" t="s">
        <v>107</v>
      </c>
      <c r="C108" s="142"/>
      <c r="D108" s="94">
        <v>40</v>
      </c>
      <c r="E108" s="40">
        <f t="shared" si="25"/>
        <v>51</v>
      </c>
      <c r="F108" s="40"/>
      <c r="G108" s="40">
        <f t="shared" si="26"/>
        <v>51</v>
      </c>
      <c r="H108" s="104"/>
      <c r="I108" s="24">
        <f t="shared" si="27"/>
        <v>51</v>
      </c>
      <c r="J108" s="40"/>
      <c r="K108" s="68"/>
    </row>
    <row r="109" spans="1:11" ht="18.75" customHeight="1">
      <c r="A109" s="132"/>
      <c r="B109" s="112" t="s">
        <v>108</v>
      </c>
      <c r="C109" s="142"/>
      <c r="D109" s="94">
        <v>40</v>
      </c>
      <c r="E109" s="40">
        <f t="shared" si="25"/>
        <v>22</v>
      </c>
      <c r="F109" s="40"/>
      <c r="G109" s="40">
        <f t="shared" si="26"/>
        <v>22</v>
      </c>
      <c r="H109" s="63"/>
      <c r="I109" s="24">
        <f t="shared" si="27"/>
        <v>22</v>
      </c>
      <c r="J109" s="40"/>
      <c r="K109" s="68"/>
    </row>
    <row r="110" spans="1:11" ht="31.5" customHeight="1">
      <c r="A110" s="128" t="s">
        <v>61</v>
      </c>
      <c r="B110" s="129"/>
      <c r="C110" s="129"/>
      <c r="D110" s="129"/>
      <c r="E110" s="129"/>
      <c r="F110" s="129"/>
      <c r="G110" s="129"/>
      <c r="H110" s="129"/>
      <c r="I110" s="129"/>
      <c r="J110" s="129"/>
      <c r="K110" s="130"/>
    </row>
    <row r="111" spans="1:11" s="36" customFormat="1" ht="35.25" customHeight="1">
      <c r="A111" s="131">
        <v>12</v>
      </c>
      <c r="B111" s="83" t="s">
        <v>5</v>
      </c>
      <c r="C111" s="133" t="s">
        <v>14</v>
      </c>
      <c r="D111" s="88">
        <v>7</v>
      </c>
      <c r="E111" s="84">
        <f aca="true" t="shared" si="28" ref="E111:J111">SUM(E112:E118)</f>
        <v>36</v>
      </c>
      <c r="F111" s="84">
        <f t="shared" si="28"/>
        <v>3.8850000000000002</v>
      </c>
      <c r="G111" s="84">
        <f t="shared" si="28"/>
        <v>39.885000000000005</v>
      </c>
      <c r="H111" s="84">
        <f t="shared" si="28"/>
        <v>7</v>
      </c>
      <c r="I111" s="84">
        <f t="shared" si="28"/>
        <v>32.885000000000005</v>
      </c>
      <c r="J111" s="84">
        <f t="shared" si="28"/>
        <v>0</v>
      </c>
      <c r="K111" s="87"/>
    </row>
    <row r="112" spans="1:11" ht="23.25" customHeight="1">
      <c r="A112" s="132"/>
      <c r="B112" s="41" t="s">
        <v>65</v>
      </c>
      <c r="C112" s="134"/>
      <c r="D112" s="115"/>
      <c r="E112" s="25"/>
      <c r="F112" s="22"/>
      <c r="G112" s="23"/>
      <c r="H112" s="33"/>
      <c r="I112" s="24"/>
      <c r="J112" s="24"/>
      <c r="K112" s="67"/>
    </row>
    <row r="113" spans="1:11" ht="27" customHeight="1">
      <c r="A113" s="132"/>
      <c r="B113" s="112" t="s">
        <v>104</v>
      </c>
      <c r="C113" s="134"/>
      <c r="D113" s="115">
        <v>7</v>
      </c>
      <c r="E113" s="25">
        <f aca="true" t="shared" si="29" ref="E113:E118">ROUND(D113*E9,0)</f>
        <v>17</v>
      </c>
      <c r="F113" s="22">
        <f>D113*F8</f>
        <v>3.8850000000000002</v>
      </c>
      <c r="G113" s="40">
        <f aca="true" t="shared" si="30" ref="G113:G118">E113+F113</f>
        <v>20.885</v>
      </c>
      <c r="H113" s="104">
        <v>7</v>
      </c>
      <c r="I113" s="24">
        <f aca="true" t="shared" si="31" ref="I113:I118">G113-H113</f>
        <v>13.885000000000002</v>
      </c>
      <c r="J113" s="24"/>
      <c r="K113" s="67"/>
    </row>
    <row r="114" spans="1:11" ht="21" customHeight="1">
      <c r="A114" s="132"/>
      <c r="B114" s="112" t="s">
        <v>109</v>
      </c>
      <c r="C114" s="134"/>
      <c r="D114" s="115">
        <v>7</v>
      </c>
      <c r="E114" s="25">
        <f t="shared" si="29"/>
        <v>3</v>
      </c>
      <c r="F114" s="22"/>
      <c r="G114" s="40">
        <f t="shared" si="30"/>
        <v>3</v>
      </c>
      <c r="H114" s="63"/>
      <c r="I114" s="24">
        <f t="shared" si="31"/>
        <v>3</v>
      </c>
      <c r="J114" s="24"/>
      <c r="K114" s="67"/>
    </row>
    <row r="115" spans="1:11" ht="21" customHeight="1">
      <c r="A115" s="132"/>
      <c r="B115" s="112" t="s">
        <v>105</v>
      </c>
      <c r="C115" s="134"/>
      <c r="D115" s="115">
        <v>7</v>
      </c>
      <c r="E115" s="25">
        <f t="shared" si="29"/>
        <v>3</v>
      </c>
      <c r="F115" s="22"/>
      <c r="G115" s="40">
        <f t="shared" si="30"/>
        <v>3</v>
      </c>
      <c r="H115" s="63"/>
      <c r="I115" s="24">
        <f t="shared" si="31"/>
        <v>3</v>
      </c>
      <c r="J115" s="24"/>
      <c r="K115" s="67"/>
    </row>
    <row r="116" spans="1:11" ht="21" customHeight="1">
      <c r="A116" s="132"/>
      <c r="B116" s="112" t="s">
        <v>106</v>
      </c>
      <c r="C116" s="134"/>
      <c r="D116" s="115">
        <v>7</v>
      </c>
      <c r="E116" s="25">
        <f t="shared" si="29"/>
        <v>0</v>
      </c>
      <c r="F116" s="22"/>
      <c r="G116" s="40">
        <f t="shared" si="30"/>
        <v>0</v>
      </c>
      <c r="H116" s="63"/>
      <c r="I116" s="24">
        <f t="shared" si="31"/>
        <v>0</v>
      </c>
      <c r="J116" s="24"/>
      <c r="K116" s="67"/>
    </row>
    <row r="117" spans="1:11" ht="21" customHeight="1">
      <c r="A117" s="132"/>
      <c r="B117" s="112" t="s">
        <v>107</v>
      </c>
      <c r="C117" s="134"/>
      <c r="D117" s="115">
        <v>7</v>
      </c>
      <c r="E117" s="25">
        <f t="shared" si="29"/>
        <v>9</v>
      </c>
      <c r="F117" s="22"/>
      <c r="G117" s="40">
        <f t="shared" si="30"/>
        <v>9</v>
      </c>
      <c r="H117" s="63"/>
      <c r="I117" s="24">
        <f t="shared" si="31"/>
        <v>9</v>
      </c>
      <c r="J117" s="24"/>
      <c r="K117" s="67"/>
    </row>
    <row r="118" spans="1:11" ht="19.5" customHeight="1">
      <c r="A118" s="132"/>
      <c r="B118" s="112" t="s">
        <v>108</v>
      </c>
      <c r="C118" s="134"/>
      <c r="D118" s="115">
        <v>7</v>
      </c>
      <c r="E118" s="25">
        <f t="shared" si="29"/>
        <v>4</v>
      </c>
      <c r="F118" s="22"/>
      <c r="G118" s="40">
        <f t="shared" si="30"/>
        <v>4</v>
      </c>
      <c r="H118" s="63"/>
      <c r="I118" s="24">
        <f t="shared" si="31"/>
        <v>4</v>
      </c>
      <c r="J118" s="24"/>
      <c r="K118" s="67"/>
    </row>
    <row r="119" spans="1:11" s="36" customFormat="1" ht="16.5" customHeight="1">
      <c r="A119" s="131">
        <v>13</v>
      </c>
      <c r="B119" s="83" t="s">
        <v>6</v>
      </c>
      <c r="C119" s="141" t="s">
        <v>7</v>
      </c>
      <c r="D119" s="88">
        <v>60</v>
      </c>
      <c r="E119" s="97">
        <f aca="true" t="shared" si="32" ref="E119:J119">SUM(E120:E126)</f>
        <v>315</v>
      </c>
      <c r="F119" s="97">
        <f t="shared" si="32"/>
        <v>33</v>
      </c>
      <c r="G119" s="97">
        <f t="shared" si="32"/>
        <v>348</v>
      </c>
      <c r="H119" s="97">
        <f t="shared" si="32"/>
        <v>0</v>
      </c>
      <c r="I119" s="97">
        <f t="shared" si="32"/>
        <v>346</v>
      </c>
      <c r="J119" s="97">
        <f t="shared" si="32"/>
        <v>0</v>
      </c>
      <c r="K119" s="96"/>
    </row>
    <row r="120" spans="1:11" ht="15.75" customHeight="1">
      <c r="A120" s="132"/>
      <c r="B120" s="41" t="s">
        <v>65</v>
      </c>
      <c r="C120" s="142"/>
      <c r="D120" s="115"/>
      <c r="E120" s="29"/>
      <c r="F120" s="18"/>
      <c r="G120" s="26"/>
      <c r="H120" s="33"/>
      <c r="I120" s="24"/>
      <c r="J120" s="24"/>
      <c r="K120" s="67"/>
    </row>
    <row r="121" spans="1:11" ht="22.5" customHeight="1">
      <c r="A121" s="132"/>
      <c r="B121" s="112" t="s">
        <v>104</v>
      </c>
      <c r="C121" s="142"/>
      <c r="D121" s="115">
        <v>60</v>
      </c>
      <c r="E121" s="29">
        <f aca="true" t="shared" si="33" ref="E121:E126">ROUND(D121*E9,0)</f>
        <v>147</v>
      </c>
      <c r="F121" s="18">
        <f>ROUND(F8*D121,0)</f>
        <v>33</v>
      </c>
      <c r="G121" s="40">
        <f aca="true" t="shared" si="34" ref="G121:G126">E121+F121</f>
        <v>180</v>
      </c>
      <c r="H121" s="63"/>
      <c r="I121" s="24">
        <f aca="true" t="shared" si="35" ref="I121:I126">G121-H121</f>
        <v>180</v>
      </c>
      <c r="J121" s="24"/>
      <c r="K121" s="68"/>
    </row>
    <row r="122" spans="1:11" ht="14.25" customHeight="1">
      <c r="A122" s="132"/>
      <c r="B122" s="112" t="s">
        <v>109</v>
      </c>
      <c r="C122" s="142"/>
      <c r="D122" s="115">
        <v>60</v>
      </c>
      <c r="E122" s="29">
        <f t="shared" si="33"/>
        <v>28</v>
      </c>
      <c r="F122" s="18"/>
      <c r="G122" s="40">
        <f t="shared" si="34"/>
        <v>28</v>
      </c>
      <c r="H122" s="33"/>
      <c r="I122" s="24">
        <f t="shared" si="35"/>
        <v>28</v>
      </c>
      <c r="J122" s="24"/>
      <c r="K122" s="68"/>
    </row>
    <row r="123" spans="1:11" ht="21" customHeight="1">
      <c r="A123" s="132"/>
      <c r="B123" s="112" t="s">
        <v>105</v>
      </c>
      <c r="C123" s="142"/>
      <c r="D123" s="115">
        <v>60</v>
      </c>
      <c r="E123" s="29">
        <f t="shared" si="33"/>
        <v>27</v>
      </c>
      <c r="F123" s="18"/>
      <c r="G123" s="40">
        <f t="shared" si="34"/>
        <v>27</v>
      </c>
      <c r="H123" s="33"/>
      <c r="I123" s="24">
        <f t="shared" si="35"/>
        <v>27</v>
      </c>
      <c r="J123" s="24"/>
      <c r="K123" s="67"/>
    </row>
    <row r="124" spans="1:11" ht="21" customHeight="1">
      <c r="A124" s="132"/>
      <c r="B124" s="112" t="s">
        <v>106</v>
      </c>
      <c r="C124" s="142"/>
      <c r="D124" s="115">
        <v>60</v>
      </c>
      <c r="E124" s="29">
        <f t="shared" si="33"/>
        <v>2</v>
      </c>
      <c r="F124" s="18"/>
      <c r="G124" s="40">
        <f t="shared" si="34"/>
        <v>2</v>
      </c>
      <c r="H124" s="33"/>
      <c r="I124" s="24">
        <v>0</v>
      </c>
      <c r="J124" s="24"/>
      <c r="K124" s="67" t="s">
        <v>98</v>
      </c>
    </row>
    <row r="125" spans="1:11" ht="21" customHeight="1">
      <c r="A125" s="132"/>
      <c r="B125" s="112" t="s">
        <v>107</v>
      </c>
      <c r="C125" s="142"/>
      <c r="D125" s="115">
        <v>60</v>
      </c>
      <c r="E125" s="29">
        <f t="shared" si="33"/>
        <v>77</v>
      </c>
      <c r="F125" s="18"/>
      <c r="G125" s="40">
        <f t="shared" si="34"/>
        <v>77</v>
      </c>
      <c r="H125" s="33"/>
      <c r="I125" s="24">
        <f t="shared" si="35"/>
        <v>77</v>
      </c>
      <c r="J125" s="24"/>
      <c r="K125" s="67"/>
    </row>
    <row r="126" spans="1:11" ht="21" customHeight="1">
      <c r="A126" s="132"/>
      <c r="B126" s="112" t="s">
        <v>108</v>
      </c>
      <c r="C126" s="142"/>
      <c r="D126" s="115">
        <v>60</v>
      </c>
      <c r="E126" s="29">
        <f t="shared" si="33"/>
        <v>34</v>
      </c>
      <c r="F126" s="18"/>
      <c r="G126" s="40">
        <f t="shared" si="34"/>
        <v>34</v>
      </c>
      <c r="H126" s="33"/>
      <c r="I126" s="24">
        <f t="shared" si="35"/>
        <v>34</v>
      </c>
      <c r="J126" s="24"/>
      <c r="K126" s="67"/>
    </row>
    <row r="127" spans="1:11" s="36" customFormat="1" ht="15.75" customHeight="1">
      <c r="A127" s="131">
        <v>14</v>
      </c>
      <c r="B127" s="89" t="s">
        <v>46</v>
      </c>
      <c r="C127" s="141" t="s">
        <v>7</v>
      </c>
      <c r="D127" s="88">
        <v>2.3</v>
      </c>
      <c r="E127" s="91">
        <f aca="true" t="shared" si="36" ref="E127:J127">SUM(E128:E134)</f>
        <v>12</v>
      </c>
      <c r="F127" s="91">
        <f t="shared" si="36"/>
        <v>1.3</v>
      </c>
      <c r="G127" s="91">
        <f t="shared" si="36"/>
        <v>13.200000000000001</v>
      </c>
      <c r="H127" s="91">
        <f t="shared" si="36"/>
        <v>0</v>
      </c>
      <c r="I127" s="91">
        <f t="shared" si="36"/>
        <v>13.200000000000001</v>
      </c>
      <c r="J127" s="91">
        <f t="shared" si="36"/>
        <v>0</v>
      </c>
      <c r="K127" s="85"/>
    </row>
    <row r="128" spans="1:11" ht="14.25" customHeight="1">
      <c r="A128" s="132"/>
      <c r="B128" s="41" t="s">
        <v>65</v>
      </c>
      <c r="C128" s="142"/>
      <c r="D128" s="115"/>
      <c r="E128" s="48"/>
      <c r="F128" s="18"/>
      <c r="G128" s="26"/>
      <c r="H128" s="35"/>
      <c r="I128" s="24"/>
      <c r="J128" s="24"/>
      <c r="K128" s="68"/>
    </row>
    <row r="129" spans="1:11" ht="19.5" customHeight="1">
      <c r="A129" s="132"/>
      <c r="B129" s="112" t="s">
        <v>104</v>
      </c>
      <c r="C129" s="142"/>
      <c r="D129" s="115">
        <v>2.3</v>
      </c>
      <c r="E129" s="48">
        <f aca="true" t="shared" si="37" ref="E129:E134">ROUND(D129*E9,1)</f>
        <v>5.6</v>
      </c>
      <c r="F129" s="18">
        <f>ROUND(D129*F8,1)</f>
        <v>1.3</v>
      </c>
      <c r="G129" s="19">
        <f aca="true" t="shared" si="38" ref="G129:G134">E129+F129</f>
        <v>6.8999999999999995</v>
      </c>
      <c r="H129" s="63"/>
      <c r="I129" s="19">
        <f aca="true" t="shared" si="39" ref="I129:I134">G129-H129</f>
        <v>6.8999999999999995</v>
      </c>
      <c r="J129" s="19"/>
      <c r="K129" s="68"/>
    </row>
    <row r="130" spans="1:11" ht="21" customHeight="1">
      <c r="A130" s="132"/>
      <c r="B130" s="112" t="s">
        <v>109</v>
      </c>
      <c r="C130" s="142"/>
      <c r="D130" s="115">
        <v>2.3</v>
      </c>
      <c r="E130" s="48">
        <f t="shared" si="37"/>
        <v>1.1</v>
      </c>
      <c r="F130" s="18"/>
      <c r="G130" s="19">
        <f t="shared" si="38"/>
        <v>1.1</v>
      </c>
      <c r="H130" s="35"/>
      <c r="I130" s="19">
        <f t="shared" si="39"/>
        <v>1.1</v>
      </c>
      <c r="J130" s="24"/>
      <c r="K130" s="68"/>
    </row>
    <row r="131" spans="1:11" ht="24" customHeight="1">
      <c r="A131" s="132"/>
      <c r="B131" s="112" t="s">
        <v>105</v>
      </c>
      <c r="C131" s="142"/>
      <c r="D131" s="115">
        <v>2.3</v>
      </c>
      <c r="E131" s="48">
        <f t="shared" si="37"/>
        <v>1</v>
      </c>
      <c r="F131" s="18"/>
      <c r="G131" s="19">
        <f t="shared" si="38"/>
        <v>1</v>
      </c>
      <c r="H131" s="35"/>
      <c r="I131" s="19">
        <f t="shared" si="39"/>
        <v>1</v>
      </c>
      <c r="J131" s="19"/>
      <c r="K131" s="67"/>
    </row>
    <row r="132" spans="1:11" ht="24.75" customHeight="1">
      <c r="A132" s="132"/>
      <c r="B132" s="112" t="s">
        <v>106</v>
      </c>
      <c r="C132" s="142"/>
      <c r="D132" s="115">
        <v>2.3</v>
      </c>
      <c r="E132" s="48">
        <f t="shared" si="37"/>
        <v>0.1</v>
      </c>
      <c r="F132" s="18"/>
      <c r="G132" s="19"/>
      <c r="H132" s="35"/>
      <c r="I132" s="19">
        <f t="shared" si="39"/>
        <v>0</v>
      </c>
      <c r="J132" s="117"/>
      <c r="K132" s="67" t="s">
        <v>98</v>
      </c>
    </row>
    <row r="133" spans="1:11" ht="24" customHeight="1">
      <c r="A133" s="132"/>
      <c r="B133" s="112" t="s">
        <v>107</v>
      </c>
      <c r="C133" s="142"/>
      <c r="D133" s="115">
        <v>2.3</v>
      </c>
      <c r="E133" s="48">
        <f t="shared" si="37"/>
        <v>2.9</v>
      </c>
      <c r="F133" s="18"/>
      <c r="G133" s="19">
        <f t="shared" si="38"/>
        <v>2.9</v>
      </c>
      <c r="H133" s="35"/>
      <c r="I133" s="19">
        <f t="shared" si="39"/>
        <v>2.9</v>
      </c>
      <c r="J133" s="117"/>
      <c r="K133" s="67"/>
    </row>
    <row r="134" spans="1:11" ht="21" customHeight="1">
      <c r="A134" s="132"/>
      <c r="B134" s="112" t="s">
        <v>108</v>
      </c>
      <c r="C134" s="142"/>
      <c r="D134" s="115">
        <v>2.3</v>
      </c>
      <c r="E134" s="48">
        <f t="shared" si="37"/>
        <v>1.3</v>
      </c>
      <c r="F134" s="18"/>
      <c r="G134" s="19">
        <f t="shared" si="38"/>
        <v>1.3</v>
      </c>
      <c r="H134" s="35"/>
      <c r="I134" s="19">
        <f t="shared" si="39"/>
        <v>1.3</v>
      </c>
      <c r="J134" s="24"/>
      <c r="K134" s="67"/>
    </row>
    <row r="135" spans="1:11" s="36" customFormat="1" ht="30.75" customHeight="1">
      <c r="A135" s="131">
        <v>15</v>
      </c>
      <c r="B135" s="83" t="s">
        <v>117</v>
      </c>
      <c r="C135" s="133" t="s">
        <v>1</v>
      </c>
      <c r="D135" s="91">
        <v>7</v>
      </c>
      <c r="E135" s="92">
        <f aca="true" t="shared" si="40" ref="E135:J135">SUM(E136:E142)</f>
        <v>36</v>
      </c>
      <c r="F135" s="92">
        <f t="shared" si="40"/>
        <v>0</v>
      </c>
      <c r="G135" s="92">
        <f t="shared" si="40"/>
        <v>36</v>
      </c>
      <c r="H135" s="92">
        <f t="shared" si="40"/>
        <v>0</v>
      </c>
      <c r="I135" s="92">
        <f t="shared" si="40"/>
        <v>36</v>
      </c>
      <c r="J135" s="92">
        <f t="shared" si="40"/>
        <v>0</v>
      </c>
      <c r="K135" s="93"/>
    </row>
    <row r="136" spans="1:11" ht="15.75">
      <c r="A136" s="132"/>
      <c r="B136" s="41" t="s">
        <v>65</v>
      </c>
      <c r="C136" s="134"/>
      <c r="D136" s="115"/>
      <c r="E136" s="28"/>
      <c r="F136" s="22"/>
      <c r="G136" s="23"/>
      <c r="H136" s="35"/>
      <c r="I136" s="24"/>
      <c r="J136" s="24"/>
      <c r="K136" s="67"/>
    </row>
    <row r="137" spans="1:11" ht="25.5" customHeight="1">
      <c r="A137" s="132"/>
      <c r="B137" s="112" t="s">
        <v>104</v>
      </c>
      <c r="C137" s="134"/>
      <c r="D137" s="115">
        <v>7</v>
      </c>
      <c r="E137" s="28">
        <f aca="true" t="shared" si="41" ref="E137:E142">ROUND(D137*E9,0)</f>
        <v>17</v>
      </c>
      <c r="F137" s="22"/>
      <c r="G137" s="40">
        <f aca="true" t="shared" si="42" ref="G137:G142">E137+F137</f>
        <v>17</v>
      </c>
      <c r="H137" s="63"/>
      <c r="I137" s="24">
        <v>0</v>
      </c>
      <c r="J137" s="24"/>
      <c r="K137" s="68"/>
    </row>
    <row r="138" spans="1:11" ht="24" customHeight="1">
      <c r="A138" s="132"/>
      <c r="B138" s="112" t="s">
        <v>109</v>
      </c>
      <c r="C138" s="134"/>
      <c r="D138" s="115">
        <v>7</v>
      </c>
      <c r="E138" s="28">
        <f t="shared" si="41"/>
        <v>3</v>
      </c>
      <c r="F138" s="22"/>
      <c r="G138" s="40">
        <f t="shared" si="42"/>
        <v>3</v>
      </c>
      <c r="H138" s="63"/>
      <c r="I138" s="24">
        <v>0</v>
      </c>
      <c r="J138" s="24"/>
      <c r="K138" s="68"/>
    </row>
    <row r="139" spans="1:11" ht="21.75" customHeight="1">
      <c r="A139" s="132"/>
      <c r="B139" s="112" t="s">
        <v>105</v>
      </c>
      <c r="C139" s="134"/>
      <c r="D139" s="115">
        <v>7</v>
      </c>
      <c r="E139" s="28">
        <f t="shared" si="41"/>
        <v>3</v>
      </c>
      <c r="F139" s="22"/>
      <c r="G139" s="40">
        <f t="shared" si="42"/>
        <v>3</v>
      </c>
      <c r="H139" s="63"/>
      <c r="I139" s="24">
        <v>0</v>
      </c>
      <c r="J139" s="24"/>
      <c r="K139" s="67"/>
    </row>
    <row r="140" spans="1:11" ht="19.5" customHeight="1">
      <c r="A140" s="132"/>
      <c r="B140" s="112" t="s">
        <v>106</v>
      </c>
      <c r="C140" s="134"/>
      <c r="D140" s="115">
        <v>7</v>
      </c>
      <c r="E140" s="28">
        <f t="shared" si="41"/>
        <v>0</v>
      </c>
      <c r="F140" s="22"/>
      <c r="G140" s="40">
        <f t="shared" si="42"/>
        <v>0</v>
      </c>
      <c r="H140" s="63"/>
      <c r="I140" s="24">
        <v>0</v>
      </c>
      <c r="J140" s="24"/>
      <c r="K140" s="67"/>
    </row>
    <row r="141" spans="1:11" ht="23.25" customHeight="1">
      <c r="A141" s="132"/>
      <c r="B141" s="112" t="s">
        <v>107</v>
      </c>
      <c r="C141" s="134"/>
      <c r="D141" s="115">
        <v>7</v>
      </c>
      <c r="E141" s="28">
        <f t="shared" si="41"/>
        <v>9</v>
      </c>
      <c r="F141" s="22"/>
      <c r="G141" s="40">
        <f t="shared" si="42"/>
        <v>9</v>
      </c>
      <c r="H141" s="63"/>
      <c r="I141" s="24">
        <f>E135</f>
        <v>36</v>
      </c>
      <c r="J141" s="24"/>
      <c r="K141" s="67" t="s">
        <v>86</v>
      </c>
    </row>
    <row r="142" spans="1:11" ht="24.75" customHeight="1">
      <c r="A142" s="132"/>
      <c r="B142" s="112" t="s">
        <v>108</v>
      </c>
      <c r="C142" s="134"/>
      <c r="D142" s="115">
        <v>7</v>
      </c>
      <c r="E142" s="28">
        <f t="shared" si="41"/>
        <v>4</v>
      </c>
      <c r="F142" s="22"/>
      <c r="G142" s="40">
        <f t="shared" si="42"/>
        <v>4</v>
      </c>
      <c r="H142" s="63"/>
      <c r="I142" s="24">
        <v>0</v>
      </c>
      <c r="J142" s="24"/>
      <c r="K142" s="67"/>
    </row>
    <row r="143" spans="1:11" s="36" customFormat="1" ht="39" customHeight="1">
      <c r="A143" s="131">
        <v>16</v>
      </c>
      <c r="B143" s="83" t="s">
        <v>9</v>
      </c>
      <c r="C143" s="141" t="s">
        <v>10</v>
      </c>
      <c r="D143" s="88">
        <v>0.24</v>
      </c>
      <c r="E143" s="98">
        <f aca="true" t="shared" si="43" ref="E143:J143">SUM(E145:E150)</f>
        <v>1.2599999999999998</v>
      </c>
      <c r="F143" s="98">
        <f t="shared" si="43"/>
        <v>0</v>
      </c>
      <c r="G143" s="98">
        <f t="shared" si="43"/>
        <v>1.2599999999999998</v>
      </c>
      <c r="H143" s="98">
        <f t="shared" si="43"/>
        <v>3.4</v>
      </c>
      <c r="I143" s="98">
        <f t="shared" si="43"/>
        <v>0.24</v>
      </c>
      <c r="J143" s="98">
        <f t="shared" si="43"/>
        <v>0</v>
      </c>
      <c r="K143" s="85"/>
    </row>
    <row r="144" spans="1:11" ht="24.75" customHeight="1">
      <c r="A144" s="132"/>
      <c r="B144" s="41" t="s">
        <v>65</v>
      </c>
      <c r="C144" s="142"/>
      <c r="D144" s="94"/>
      <c r="E144" s="40"/>
      <c r="F144" s="40"/>
      <c r="G144" s="27"/>
      <c r="H144" s="32"/>
      <c r="I144" s="40"/>
      <c r="J144" s="40"/>
      <c r="K144" s="68"/>
    </row>
    <row r="145" spans="1:11" ht="21.75" customHeight="1">
      <c r="A145" s="132"/>
      <c r="B145" s="112" t="s">
        <v>104</v>
      </c>
      <c r="C145" s="142"/>
      <c r="D145" s="94">
        <v>0.24</v>
      </c>
      <c r="E145" s="101">
        <f aca="true" t="shared" si="44" ref="E145:E150">ROUND(D145*E9,2)</f>
        <v>0.59</v>
      </c>
      <c r="F145" s="64"/>
      <c r="G145" s="101">
        <f aca="true" t="shared" si="45" ref="G145:G150">E145+F145</f>
        <v>0.59</v>
      </c>
      <c r="H145" s="105">
        <v>1</v>
      </c>
      <c r="I145" s="101">
        <v>0</v>
      </c>
      <c r="J145" s="62"/>
      <c r="K145" s="69"/>
    </row>
    <row r="146" spans="1:11" ht="21.75" customHeight="1">
      <c r="A146" s="132"/>
      <c r="B146" s="112" t="s">
        <v>109</v>
      </c>
      <c r="C146" s="142"/>
      <c r="D146" s="94">
        <v>0.24</v>
      </c>
      <c r="E146" s="101">
        <f t="shared" si="44"/>
        <v>0.11</v>
      </c>
      <c r="F146" s="64"/>
      <c r="G146" s="101">
        <f t="shared" si="45"/>
        <v>0.11</v>
      </c>
      <c r="H146" s="105"/>
      <c r="I146" s="101">
        <f>G146-H146</f>
        <v>0.11</v>
      </c>
      <c r="J146" s="62"/>
      <c r="K146" s="69"/>
    </row>
    <row r="147" spans="1:11" ht="22.5" customHeight="1">
      <c r="A147" s="132"/>
      <c r="B147" s="112" t="s">
        <v>105</v>
      </c>
      <c r="C147" s="142"/>
      <c r="D147" s="94">
        <v>0.24</v>
      </c>
      <c r="E147" s="101">
        <f t="shared" si="44"/>
        <v>0.11</v>
      </c>
      <c r="F147" s="64"/>
      <c r="G147" s="101">
        <f t="shared" si="45"/>
        <v>0.11</v>
      </c>
      <c r="H147" s="105">
        <v>0.8</v>
      </c>
      <c r="I147" s="101">
        <v>0</v>
      </c>
      <c r="J147" s="62"/>
      <c r="K147" s="69"/>
    </row>
    <row r="148" spans="1:11" ht="22.5" customHeight="1">
      <c r="A148" s="132"/>
      <c r="B148" s="112" t="s">
        <v>106</v>
      </c>
      <c r="C148" s="142"/>
      <c r="D148" s="94">
        <v>0.24</v>
      </c>
      <c r="E148" s="101">
        <f t="shared" si="44"/>
        <v>0.01</v>
      </c>
      <c r="F148" s="64"/>
      <c r="G148" s="101">
        <f t="shared" si="45"/>
        <v>0.01</v>
      </c>
      <c r="H148" s="105">
        <v>0.6</v>
      </c>
      <c r="I148" s="101">
        <v>0</v>
      </c>
      <c r="J148" s="62"/>
      <c r="K148" s="69"/>
    </row>
    <row r="149" spans="1:11" ht="22.5" customHeight="1">
      <c r="A149" s="132"/>
      <c r="B149" s="112" t="s">
        <v>107</v>
      </c>
      <c r="C149" s="142"/>
      <c r="D149" s="94">
        <v>0.24</v>
      </c>
      <c r="E149" s="101">
        <f t="shared" si="44"/>
        <v>0.31</v>
      </c>
      <c r="F149" s="64"/>
      <c r="G149" s="101">
        <f t="shared" si="45"/>
        <v>0.31</v>
      </c>
      <c r="H149" s="105">
        <v>1</v>
      </c>
      <c r="I149" s="101">
        <v>0</v>
      </c>
      <c r="J149" s="62"/>
      <c r="K149" s="69"/>
    </row>
    <row r="150" spans="1:11" ht="23.25" customHeight="1">
      <c r="A150" s="132"/>
      <c r="B150" s="112" t="s">
        <v>108</v>
      </c>
      <c r="C150" s="142"/>
      <c r="D150" s="94">
        <v>0.24</v>
      </c>
      <c r="E150" s="101">
        <f t="shared" si="44"/>
        <v>0.13</v>
      </c>
      <c r="F150" s="64"/>
      <c r="G150" s="101">
        <f t="shared" si="45"/>
        <v>0.13</v>
      </c>
      <c r="H150" s="105"/>
      <c r="I150" s="101">
        <f>G150-H150</f>
        <v>0.13</v>
      </c>
      <c r="J150" s="62"/>
      <c r="K150" s="69"/>
    </row>
    <row r="151" spans="1:11" ht="30" customHeight="1">
      <c r="A151" s="128" t="s">
        <v>83</v>
      </c>
      <c r="B151" s="129"/>
      <c r="C151" s="129"/>
      <c r="D151" s="129"/>
      <c r="E151" s="129"/>
      <c r="F151" s="129"/>
      <c r="G151" s="129"/>
      <c r="H151" s="129"/>
      <c r="I151" s="129"/>
      <c r="J151" s="129"/>
      <c r="K151" s="130"/>
    </row>
    <row r="152" spans="1:11" s="36" customFormat="1" ht="23.25" customHeight="1">
      <c r="A152" s="131">
        <v>17</v>
      </c>
      <c r="B152" s="83" t="s">
        <v>118</v>
      </c>
      <c r="C152" s="141" t="s">
        <v>8</v>
      </c>
      <c r="D152" s="88">
        <v>0.5</v>
      </c>
      <c r="E152" s="97">
        <f>SUM(E153:E159)</f>
        <v>2</v>
      </c>
      <c r="F152" s="97">
        <f>SUM(F154:F159)</f>
        <v>0</v>
      </c>
      <c r="G152" s="97">
        <f>SUM(G154:G159)</f>
        <v>2</v>
      </c>
      <c r="H152" s="97">
        <f>SUM(H154:H159)</f>
        <v>4</v>
      </c>
      <c r="I152" s="97">
        <f>SUM(I154:I159)</f>
        <v>0</v>
      </c>
      <c r="J152" s="97">
        <f>SUM(J154:J159)</f>
        <v>0</v>
      </c>
      <c r="K152" s="85"/>
    </row>
    <row r="153" spans="1:11" ht="19.5" customHeight="1">
      <c r="A153" s="132"/>
      <c r="B153" s="41" t="s">
        <v>65</v>
      </c>
      <c r="C153" s="142"/>
      <c r="D153" s="115"/>
      <c r="E153" s="29"/>
      <c r="F153" s="22"/>
      <c r="G153" s="23"/>
      <c r="H153" s="35"/>
      <c r="I153" s="24"/>
      <c r="J153" s="24"/>
      <c r="K153" s="67"/>
    </row>
    <row r="154" spans="1:11" ht="21" customHeight="1">
      <c r="A154" s="132"/>
      <c r="B154" s="112" t="s">
        <v>104</v>
      </c>
      <c r="C154" s="142"/>
      <c r="D154" s="115">
        <v>0.5</v>
      </c>
      <c r="E154" s="29">
        <f aca="true" t="shared" si="46" ref="E154:E159">ROUND(D154*E9,0)</f>
        <v>1</v>
      </c>
      <c r="F154" s="22">
        <f>ROUND(D154*F8,0)</f>
        <v>0</v>
      </c>
      <c r="G154" s="40">
        <f aca="true" t="shared" si="47" ref="G154:G159">E154+F154</f>
        <v>1</v>
      </c>
      <c r="H154" s="104">
        <v>1</v>
      </c>
      <c r="I154" s="24">
        <f>E154-H154</f>
        <v>0</v>
      </c>
      <c r="J154" s="24"/>
      <c r="K154" s="67"/>
    </row>
    <row r="155" spans="1:11" ht="21" customHeight="1">
      <c r="A155" s="132"/>
      <c r="B155" s="112" t="s">
        <v>109</v>
      </c>
      <c r="C155" s="142"/>
      <c r="D155" s="115">
        <v>0.5</v>
      </c>
      <c r="E155" s="29">
        <f t="shared" si="46"/>
        <v>0</v>
      </c>
      <c r="F155" s="22"/>
      <c r="G155" s="40">
        <f t="shared" si="47"/>
        <v>0</v>
      </c>
      <c r="H155" s="104">
        <v>1</v>
      </c>
      <c r="I155" s="24">
        <v>0</v>
      </c>
      <c r="J155" s="24"/>
      <c r="K155" s="67"/>
    </row>
    <row r="156" spans="1:11" ht="21" customHeight="1">
      <c r="A156" s="132"/>
      <c r="B156" s="112" t="s">
        <v>105</v>
      </c>
      <c r="C156" s="142"/>
      <c r="D156" s="115">
        <v>0.5</v>
      </c>
      <c r="E156" s="29">
        <f t="shared" si="46"/>
        <v>0</v>
      </c>
      <c r="F156" s="22"/>
      <c r="G156" s="40">
        <f t="shared" si="47"/>
        <v>0</v>
      </c>
      <c r="H156" s="104">
        <v>1</v>
      </c>
      <c r="I156" s="24">
        <v>0</v>
      </c>
      <c r="J156" s="24"/>
      <c r="K156" s="67"/>
    </row>
    <row r="157" spans="1:11" ht="21" customHeight="1">
      <c r="A157" s="132"/>
      <c r="B157" s="112" t="s">
        <v>106</v>
      </c>
      <c r="C157" s="142"/>
      <c r="D157" s="115">
        <v>0.5</v>
      </c>
      <c r="E157" s="29">
        <f t="shared" si="46"/>
        <v>0</v>
      </c>
      <c r="F157" s="22"/>
      <c r="G157" s="40">
        <f t="shared" si="47"/>
        <v>0</v>
      </c>
      <c r="H157" s="104"/>
      <c r="I157" s="24">
        <v>0</v>
      </c>
      <c r="J157" s="24"/>
      <c r="K157" s="67"/>
    </row>
    <row r="158" spans="1:11" ht="21" customHeight="1">
      <c r="A158" s="132"/>
      <c r="B158" s="112" t="s">
        <v>107</v>
      </c>
      <c r="C158" s="142"/>
      <c r="D158" s="115">
        <v>0.5</v>
      </c>
      <c r="E158" s="29">
        <f t="shared" si="46"/>
        <v>1</v>
      </c>
      <c r="F158" s="22"/>
      <c r="G158" s="40">
        <f t="shared" si="47"/>
        <v>1</v>
      </c>
      <c r="H158" s="104">
        <v>1</v>
      </c>
      <c r="I158" s="24">
        <v>0</v>
      </c>
      <c r="J158" s="24"/>
      <c r="K158" s="67"/>
    </row>
    <row r="159" spans="1:11" ht="24" customHeight="1">
      <c r="A159" s="132"/>
      <c r="B159" s="112" t="s">
        <v>108</v>
      </c>
      <c r="C159" s="142"/>
      <c r="D159" s="115">
        <v>0.5</v>
      </c>
      <c r="E159" s="29">
        <f t="shared" si="46"/>
        <v>0</v>
      </c>
      <c r="F159" s="22"/>
      <c r="G159" s="40">
        <f t="shared" si="47"/>
        <v>0</v>
      </c>
      <c r="H159" s="104"/>
      <c r="I159" s="24">
        <f>E159-H159</f>
        <v>0</v>
      </c>
      <c r="J159" s="24"/>
      <c r="K159" s="67" t="s">
        <v>98</v>
      </c>
    </row>
    <row r="160" spans="1:11" s="36" customFormat="1" ht="31.5">
      <c r="A160" s="131">
        <v>18</v>
      </c>
      <c r="B160" s="83" t="s">
        <v>62</v>
      </c>
      <c r="C160" s="143" t="s">
        <v>91</v>
      </c>
      <c r="D160" s="91">
        <v>0.5</v>
      </c>
      <c r="E160" s="92">
        <f aca="true" t="shared" si="48" ref="E160:J160">SUM(E162:E167)</f>
        <v>2</v>
      </c>
      <c r="F160" s="92">
        <f t="shared" si="48"/>
        <v>0</v>
      </c>
      <c r="G160" s="92">
        <f t="shared" si="48"/>
        <v>2</v>
      </c>
      <c r="H160" s="92">
        <f t="shared" si="48"/>
        <v>2</v>
      </c>
      <c r="I160" s="92">
        <f t="shared" si="48"/>
        <v>1</v>
      </c>
      <c r="J160" s="92">
        <f t="shared" si="48"/>
        <v>0</v>
      </c>
      <c r="K160" s="93"/>
    </row>
    <row r="161" spans="1:11" ht="18.75" customHeight="1">
      <c r="A161" s="132"/>
      <c r="B161" s="41" t="s">
        <v>65</v>
      </c>
      <c r="C161" s="143"/>
      <c r="D161" s="99"/>
      <c r="E161" s="47"/>
      <c r="F161" s="47"/>
      <c r="G161" s="50"/>
      <c r="H161" s="50"/>
      <c r="I161" s="47"/>
      <c r="J161" s="47"/>
      <c r="K161" s="70"/>
    </row>
    <row r="162" spans="1:11" ht="27.75" customHeight="1">
      <c r="A162" s="132"/>
      <c r="B162" s="112" t="s">
        <v>104</v>
      </c>
      <c r="C162" s="143"/>
      <c r="D162" s="100">
        <v>0.5</v>
      </c>
      <c r="E162" s="32">
        <f aca="true" t="shared" si="49" ref="E162:E167">ROUND(D162*E9,0)</f>
        <v>1</v>
      </c>
      <c r="F162" s="32">
        <f>ROUND(D162*F8,0)</f>
        <v>0</v>
      </c>
      <c r="G162" s="40">
        <f aca="true" t="shared" si="50" ref="G162:G167">E162+F162</f>
        <v>1</v>
      </c>
      <c r="H162" s="104">
        <v>1</v>
      </c>
      <c r="I162" s="24">
        <f aca="true" t="shared" si="51" ref="I162:I167">G162-H162</f>
        <v>0</v>
      </c>
      <c r="J162" s="24"/>
      <c r="K162" s="67" t="s">
        <v>115</v>
      </c>
    </row>
    <row r="163" spans="1:11" ht="21" customHeight="1">
      <c r="A163" s="132"/>
      <c r="B163" s="112" t="s">
        <v>109</v>
      </c>
      <c r="C163" s="143"/>
      <c r="D163" s="100">
        <v>0.5</v>
      </c>
      <c r="E163" s="32">
        <f t="shared" si="49"/>
        <v>0</v>
      </c>
      <c r="F163" s="32"/>
      <c r="G163" s="40">
        <f t="shared" si="50"/>
        <v>0</v>
      </c>
      <c r="H163" s="104">
        <v>1</v>
      </c>
      <c r="I163" s="24">
        <v>0</v>
      </c>
      <c r="J163" s="24"/>
      <c r="K163" s="66" t="s">
        <v>110</v>
      </c>
    </row>
    <row r="164" spans="1:11" ht="22.5" customHeight="1">
      <c r="A164" s="132"/>
      <c r="B164" s="112" t="s">
        <v>105</v>
      </c>
      <c r="C164" s="143"/>
      <c r="D164" s="100">
        <v>0.5</v>
      </c>
      <c r="E164" s="32">
        <f t="shared" si="49"/>
        <v>0</v>
      </c>
      <c r="F164" s="32"/>
      <c r="G164" s="40">
        <f t="shared" si="50"/>
        <v>0</v>
      </c>
      <c r="H164" s="104"/>
      <c r="I164" s="24">
        <v>0</v>
      </c>
      <c r="J164" s="24"/>
      <c r="K164" s="66" t="s">
        <v>102</v>
      </c>
    </row>
    <row r="165" spans="1:11" ht="22.5" customHeight="1">
      <c r="A165" s="132"/>
      <c r="B165" s="112" t="s">
        <v>106</v>
      </c>
      <c r="C165" s="143"/>
      <c r="D165" s="100">
        <v>0.5</v>
      </c>
      <c r="E165" s="32">
        <f t="shared" si="49"/>
        <v>0</v>
      </c>
      <c r="F165" s="32"/>
      <c r="G165" s="40">
        <f t="shared" si="50"/>
        <v>0</v>
      </c>
      <c r="H165" s="104"/>
      <c r="I165" s="24">
        <f t="shared" si="51"/>
        <v>0</v>
      </c>
      <c r="J165" s="24"/>
      <c r="K165" s="66" t="s">
        <v>114</v>
      </c>
    </row>
    <row r="166" spans="1:11" ht="21.75" customHeight="1">
      <c r="A166" s="132"/>
      <c r="B166" s="112" t="s">
        <v>107</v>
      </c>
      <c r="C166" s="143"/>
      <c r="D166" s="100">
        <v>0.5</v>
      </c>
      <c r="E166" s="32">
        <f t="shared" si="49"/>
        <v>1</v>
      </c>
      <c r="F166" s="32"/>
      <c r="G166" s="40">
        <f t="shared" si="50"/>
        <v>1</v>
      </c>
      <c r="H166" s="104"/>
      <c r="I166" s="24">
        <f t="shared" si="51"/>
        <v>1</v>
      </c>
      <c r="J166" s="24"/>
      <c r="K166" s="66" t="s">
        <v>112</v>
      </c>
    </row>
    <row r="167" spans="1:11" ht="23.25" customHeight="1">
      <c r="A167" s="132"/>
      <c r="B167" s="112" t="s">
        <v>108</v>
      </c>
      <c r="C167" s="143"/>
      <c r="D167" s="100">
        <v>0.5</v>
      </c>
      <c r="E167" s="32">
        <f t="shared" si="49"/>
        <v>0</v>
      </c>
      <c r="F167" s="32"/>
      <c r="G167" s="40">
        <f t="shared" si="50"/>
        <v>0</v>
      </c>
      <c r="H167" s="106"/>
      <c r="I167" s="24">
        <f t="shared" si="51"/>
        <v>0</v>
      </c>
      <c r="J167" s="40"/>
      <c r="K167" s="66" t="s">
        <v>98</v>
      </c>
    </row>
    <row r="168" ht="15.75">
      <c r="D168" s="31"/>
    </row>
    <row r="169" ht="15.75">
      <c r="D169" s="31"/>
    </row>
    <row r="170" ht="15.75">
      <c r="D170" s="31"/>
    </row>
    <row r="171" ht="15.75">
      <c r="D171" s="31"/>
    </row>
    <row r="172" ht="15.75">
      <c r="D172" s="31"/>
    </row>
    <row r="173" ht="15.75">
      <c r="D173" s="31"/>
    </row>
    <row r="174" ht="15.75">
      <c r="D174" s="31"/>
    </row>
    <row r="175" ht="15.75">
      <c r="D175" s="31"/>
    </row>
    <row r="176" ht="15.75">
      <c r="D176" s="31"/>
    </row>
    <row r="177" ht="15.75">
      <c r="D177" s="31"/>
    </row>
  </sheetData>
  <sheetProtection/>
  <mergeCells count="61">
    <mergeCell ref="A160:A167"/>
    <mergeCell ref="C160:C167"/>
    <mergeCell ref="A135:A142"/>
    <mergeCell ref="C135:C142"/>
    <mergeCell ref="A143:A150"/>
    <mergeCell ref="C143:C150"/>
    <mergeCell ref="A151:K151"/>
    <mergeCell ref="A152:A159"/>
    <mergeCell ref="C152:C159"/>
    <mergeCell ref="A111:A118"/>
    <mergeCell ref="C111:C118"/>
    <mergeCell ref="A119:A126"/>
    <mergeCell ref="C119:C126"/>
    <mergeCell ref="A127:A134"/>
    <mergeCell ref="C127:C134"/>
    <mergeCell ref="A92:K92"/>
    <mergeCell ref="A93:A100"/>
    <mergeCell ref="C93:C100"/>
    <mergeCell ref="A102:A109"/>
    <mergeCell ref="C102:C109"/>
    <mergeCell ref="A110:K110"/>
    <mergeCell ref="A68:A75"/>
    <mergeCell ref="C68:C75"/>
    <mergeCell ref="A76:A83"/>
    <mergeCell ref="C76:C83"/>
    <mergeCell ref="A84:A91"/>
    <mergeCell ref="C84:C91"/>
    <mergeCell ref="A50:K50"/>
    <mergeCell ref="A51:A58"/>
    <mergeCell ref="C51:C58"/>
    <mergeCell ref="A59:A66"/>
    <mergeCell ref="C59:C66"/>
    <mergeCell ref="A67:K67"/>
    <mergeCell ref="A32:K32"/>
    <mergeCell ref="A33:A40"/>
    <mergeCell ref="C33:C40"/>
    <mergeCell ref="D33:D40"/>
    <mergeCell ref="A42:A49"/>
    <mergeCell ref="C42:C49"/>
    <mergeCell ref="A16:A23"/>
    <mergeCell ref="C16:C23"/>
    <mergeCell ref="D16:D23"/>
    <mergeCell ref="A24:A31"/>
    <mergeCell ref="C24:C31"/>
    <mergeCell ref="D24:D31"/>
    <mergeCell ref="H6:H14"/>
    <mergeCell ref="I6:J6"/>
    <mergeCell ref="K6:K14"/>
    <mergeCell ref="I7:I14"/>
    <mergeCell ref="J7:J14"/>
    <mergeCell ref="A15:K15"/>
    <mergeCell ref="A1:K1"/>
    <mergeCell ref="A2:K2"/>
    <mergeCell ref="A3:K3"/>
    <mergeCell ref="A6:A14"/>
    <mergeCell ref="B6:B14"/>
    <mergeCell ref="C6:C14"/>
    <mergeCell ref="D6:D7"/>
    <mergeCell ref="E6:E7"/>
    <mergeCell ref="F6:F7"/>
    <mergeCell ref="G6:G14"/>
  </mergeCells>
  <printOptions/>
  <pageMargins left="0.3937007874015748" right="0.3937007874015748" top="0.8661417322834646" bottom="0.35433070866141736" header="0" footer="0"/>
  <pageSetup fitToHeight="10" fitToWidth="1" horizontalDpi="1800" verticalDpi="1800" orientation="landscape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IV16384"/>
    </sheetView>
  </sheetViews>
  <sheetFormatPr defaultColWidth="9.00390625" defaultRowHeight="12.75"/>
  <cols>
    <col min="1" max="1" width="13.125" style="0" customWidth="1"/>
    <col min="16" max="16" width="10.25390625" style="0" bestFit="1" customWidth="1"/>
  </cols>
  <sheetData>
    <row r="1" spans="1:9" ht="12.75" customHeight="1">
      <c r="A1" s="144" t="s">
        <v>15</v>
      </c>
      <c r="B1" s="146" t="s">
        <v>16</v>
      </c>
      <c r="C1" s="147"/>
      <c r="D1" s="147"/>
      <c r="E1" s="147"/>
      <c r="F1" s="147"/>
      <c r="G1" s="147"/>
      <c r="H1" s="147"/>
      <c r="I1" s="148"/>
    </row>
    <row r="2" spans="1:16" ht="77.25" thickBot="1">
      <c r="A2" s="145"/>
      <c r="B2" s="1" t="s">
        <v>34</v>
      </c>
      <c r="C2" s="1" t="s">
        <v>36</v>
      </c>
      <c r="D2" s="1" t="s">
        <v>17</v>
      </c>
      <c r="E2" s="1" t="s">
        <v>18</v>
      </c>
      <c r="F2" s="1" t="s">
        <v>19</v>
      </c>
      <c r="G2" s="1" t="s">
        <v>20</v>
      </c>
      <c r="H2" s="1" t="s">
        <v>21</v>
      </c>
      <c r="I2" s="2" t="s">
        <v>22</v>
      </c>
      <c r="J2" s="3" t="s">
        <v>35</v>
      </c>
      <c r="K2" s="4" t="s">
        <v>26</v>
      </c>
      <c r="L2" s="4" t="s">
        <v>27</v>
      </c>
      <c r="M2" s="4" t="s">
        <v>37</v>
      </c>
      <c r="N2" s="4" t="s">
        <v>28</v>
      </c>
      <c r="O2" s="5" t="s">
        <v>39</v>
      </c>
      <c r="P2" s="5" t="s">
        <v>92</v>
      </c>
    </row>
    <row r="3" spans="1:16" ht="13.5" customHeight="1" thickBot="1">
      <c r="A3" s="149" t="s">
        <v>23</v>
      </c>
      <c r="B3" s="150"/>
      <c r="C3" s="150"/>
      <c r="D3" s="150"/>
      <c r="E3" s="150"/>
      <c r="F3" s="150"/>
      <c r="G3" s="150"/>
      <c r="H3" s="150"/>
      <c r="I3" s="150"/>
      <c r="J3" s="6"/>
      <c r="K3" s="7"/>
      <c r="L3" s="8"/>
      <c r="M3" s="8"/>
      <c r="N3" s="8"/>
      <c r="O3" s="9"/>
      <c r="P3" s="10"/>
    </row>
    <row r="4" spans="1:16" ht="12.75">
      <c r="A4" s="11">
        <f>F4+I4</f>
        <v>2200</v>
      </c>
      <c r="B4" s="51">
        <f>'[1]Возростная стр-ра'!AC37</f>
        <v>113</v>
      </c>
      <c r="C4" s="12">
        <f>'[1]Возростная стр-ра'!AC28-'[1]Возростная стр-ра'!AC37</f>
        <v>162</v>
      </c>
      <c r="D4" s="12">
        <f>'[1]Возростная стр-ра'!AE30</f>
        <v>333</v>
      </c>
      <c r="E4" s="12">
        <f>'[1]Возростная стр-ра'!AD30</f>
        <v>325</v>
      </c>
      <c r="F4" s="12">
        <f>B4+C4+D4+E4</f>
        <v>933</v>
      </c>
      <c r="G4" s="12">
        <f>'[1]Возростная стр-ра'!AE29</f>
        <v>614</v>
      </c>
      <c r="H4" s="12">
        <f>'[1]Возростная стр-ра'!AD29</f>
        <v>653</v>
      </c>
      <c r="I4" s="12">
        <f>H4+G4</f>
        <v>1267</v>
      </c>
      <c r="J4" s="13">
        <f>'[1]Возростная стр-ра'!AC44-'[1]Возростная стр-ра'!AC37</f>
        <v>245</v>
      </c>
      <c r="K4" s="14">
        <f>A4-J4-B4</f>
        <v>1842</v>
      </c>
      <c r="L4" s="14">
        <f>'[1]Возростная стр-ра'!AC31</f>
        <v>18</v>
      </c>
      <c r="M4" s="14">
        <f>'[1]Возростная стр-ра'!AC43</f>
        <v>80</v>
      </c>
      <c r="N4" s="14">
        <f>SUM('[1]Возростная стр-ра'!AE20:AE25)+E4</f>
        <v>587</v>
      </c>
      <c r="O4" s="14">
        <f>J4+ROUND(P4/5*3,0)</f>
        <v>288</v>
      </c>
      <c r="P4" s="14">
        <f>B4-'[1]Возростная стр-ра'!T31-'[1]Возростная стр-ра'!T32</f>
        <v>71</v>
      </c>
    </row>
    <row r="5" spans="1:17" ht="26.25" thickBot="1">
      <c r="A5" s="1" t="s">
        <v>24</v>
      </c>
      <c r="B5" s="15">
        <f aca="true" t="shared" si="0" ref="B5:O5">ROUND(B4/$A$4*100,2)</f>
        <v>5.14</v>
      </c>
      <c r="C5" s="15">
        <f t="shared" si="0"/>
        <v>7.36</v>
      </c>
      <c r="D5" s="15">
        <f t="shared" si="0"/>
        <v>15.14</v>
      </c>
      <c r="E5" s="15">
        <f t="shared" si="0"/>
        <v>14.77</v>
      </c>
      <c r="F5" s="15">
        <f t="shared" si="0"/>
        <v>42.41</v>
      </c>
      <c r="G5" s="15">
        <f t="shared" si="0"/>
        <v>27.91</v>
      </c>
      <c r="H5" s="15">
        <f t="shared" si="0"/>
        <v>29.68</v>
      </c>
      <c r="I5" s="15">
        <f t="shared" si="0"/>
        <v>57.59</v>
      </c>
      <c r="J5" s="16">
        <f t="shared" si="0"/>
        <v>11.14</v>
      </c>
      <c r="K5" s="16">
        <f t="shared" si="0"/>
        <v>83.73</v>
      </c>
      <c r="L5" s="16">
        <f t="shared" si="0"/>
        <v>0.82</v>
      </c>
      <c r="M5" s="16">
        <f t="shared" si="0"/>
        <v>3.64</v>
      </c>
      <c r="N5" s="16">
        <f t="shared" si="0"/>
        <v>26.68</v>
      </c>
      <c r="O5" s="16">
        <f t="shared" si="0"/>
        <v>13.09</v>
      </c>
      <c r="P5" s="16">
        <f>ROUND(P4/$A$4*100,2)</f>
        <v>3.23</v>
      </c>
      <c r="Q5" s="73" t="s">
        <v>68</v>
      </c>
    </row>
    <row r="6" spans="1:16" ht="12.75" customHeight="1" thickBot="1">
      <c r="A6" s="149" t="s">
        <v>38</v>
      </c>
      <c r="B6" s="150"/>
      <c r="C6" s="150"/>
      <c r="D6" s="150"/>
      <c r="E6" s="150"/>
      <c r="F6" s="150"/>
      <c r="G6" s="150"/>
      <c r="H6" s="150"/>
      <c r="I6" s="150"/>
      <c r="J6" s="151"/>
      <c r="K6" s="20"/>
      <c r="L6" s="20"/>
      <c r="M6" s="20"/>
      <c r="N6" s="7"/>
      <c r="O6" s="9"/>
      <c r="P6" s="10"/>
    </row>
    <row r="7" spans="1:16" ht="12.75">
      <c r="A7" s="11">
        <f>F7+I7</f>
        <v>2320</v>
      </c>
      <c r="B7" s="74">
        <f>'[1]Возрастная структура 3 пок'!B34-2</f>
        <v>202</v>
      </c>
      <c r="C7" s="11">
        <f>'[1]Возрастная структура 3 пок'!B47</f>
        <v>192</v>
      </c>
      <c r="D7" s="11">
        <f>SUM('[1]Возрастная структура 3 пок'!D16:D22)</f>
        <v>410</v>
      </c>
      <c r="E7" s="11">
        <f>'[1]Возрастная структура 3 пок'!C27</f>
        <v>245</v>
      </c>
      <c r="F7" s="12">
        <f>B7+C7+D7+E7</f>
        <v>1049</v>
      </c>
      <c r="G7" s="11">
        <f>'[1]Возрастная структура 3 пок'!D26</f>
        <v>599</v>
      </c>
      <c r="H7" s="11">
        <f>'[1]Возрастная структура 3 пок'!C26</f>
        <v>672</v>
      </c>
      <c r="I7" s="12">
        <f>H7+G7</f>
        <v>1271</v>
      </c>
      <c r="J7" s="13">
        <f>'[1]Возрастная структура 3 пок'!B47+'[1]Возрастная структура 3 пок'!B48</f>
        <v>228</v>
      </c>
      <c r="K7" s="17">
        <f>'[1]Возрастная структура 3 пок'!B46</f>
        <v>1890</v>
      </c>
      <c r="L7" s="17">
        <f>'[1]Возрастная структура 3 пок'!B28</f>
        <v>30</v>
      </c>
      <c r="M7" s="17">
        <f>J7-C7</f>
        <v>36</v>
      </c>
      <c r="N7" s="17">
        <f>SUM('[1]Возрастная структура 3 пок'!D17:D22)+'[1]для соц кульбыта'!E7</f>
        <v>560</v>
      </c>
      <c r="O7" s="14">
        <f>J7+ROUND(P7/5*3,0)</f>
        <v>315</v>
      </c>
      <c r="P7" s="14">
        <f>'[1]Возрастная структура 3 пок'!B34-'[1]Возрастная структура 3 пок'!B28-'[1]Возрастная структура 3 пок'!B29</f>
        <v>145</v>
      </c>
    </row>
    <row r="8" spans="1:17" ht="26.25" thickBot="1">
      <c r="A8" s="1" t="s">
        <v>24</v>
      </c>
      <c r="B8" s="15">
        <f>ROUND(B7/$A$7*100,2)</f>
        <v>8.71</v>
      </c>
      <c r="C8" s="15">
        <f aca="true" t="shared" si="1" ref="C8:P8">ROUND(C7/$A$7*100,2)</f>
        <v>8.28</v>
      </c>
      <c r="D8" s="15">
        <f>ROUND(D7/$A$7*100,2)</f>
        <v>17.67</v>
      </c>
      <c r="E8" s="15">
        <f t="shared" si="1"/>
        <v>10.56</v>
      </c>
      <c r="F8" s="15">
        <f t="shared" si="1"/>
        <v>45.22</v>
      </c>
      <c r="G8" s="15">
        <f t="shared" si="1"/>
        <v>25.82</v>
      </c>
      <c r="H8" s="15">
        <f t="shared" si="1"/>
        <v>28.97</v>
      </c>
      <c r="I8" s="15">
        <f t="shared" si="1"/>
        <v>54.78</v>
      </c>
      <c r="J8" s="16">
        <f t="shared" si="1"/>
        <v>9.83</v>
      </c>
      <c r="K8" s="16">
        <f t="shared" si="1"/>
        <v>81.47</v>
      </c>
      <c r="L8" s="16">
        <f t="shared" si="1"/>
        <v>1.29</v>
      </c>
      <c r="M8" s="16"/>
      <c r="N8" s="16">
        <f t="shared" si="1"/>
        <v>24.14</v>
      </c>
      <c r="O8" s="16">
        <f>ROUND(O7/$A$7*100,2)</f>
        <v>13.58</v>
      </c>
      <c r="P8" s="16">
        <f t="shared" si="1"/>
        <v>6.25</v>
      </c>
      <c r="Q8" s="73" t="s">
        <v>69</v>
      </c>
    </row>
    <row r="9" spans="1:17" ht="12.75" customHeight="1" thickBot="1">
      <c r="A9" s="152" t="s">
        <v>44</v>
      </c>
      <c r="B9" s="153"/>
      <c r="C9" s="153"/>
      <c r="D9" s="153"/>
      <c r="E9" s="153"/>
      <c r="F9" s="153"/>
      <c r="G9" s="153"/>
      <c r="H9" s="153"/>
      <c r="I9" s="153"/>
      <c r="J9" s="154"/>
      <c r="K9" s="52"/>
      <c r="L9" s="53"/>
      <c r="M9" s="53"/>
      <c r="N9" s="53"/>
      <c r="O9" s="9"/>
      <c r="P9" s="10"/>
      <c r="Q9" s="73"/>
    </row>
    <row r="10" spans="1:17" ht="12.75">
      <c r="A10" s="11">
        <f>F10+I10</f>
        <v>0</v>
      </c>
      <c r="B10" s="12">
        <f>ROUND(B11*'[1]для пояснительной записки'!$E$39/100,0)</f>
        <v>0</v>
      </c>
      <c r="C10" s="12">
        <f>ROUND(C11*'[1]для пояснительной записки'!$E$39/100,0)</f>
        <v>0</v>
      </c>
      <c r="D10" s="12">
        <f>ROUND(D11*'[1]для пояснительной записки'!$E$39/100,0)</f>
        <v>0</v>
      </c>
      <c r="E10" s="12">
        <f>ROUND(E11*'[1]для пояснительной записки'!$E$39/100,0)</f>
        <v>0</v>
      </c>
      <c r="F10" s="12">
        <f>B10+C10+D10+E10</f>
        <v>0</v>
      </c>
      <c r="G10" s="12">
        <f>ROUND(G11*'[1]для пояснительной записки'!$E$39/100,0)</f>
        <v>0</v>
      </c>
      <c r="H10" s="12">
        <f>ROUND(H11*'[1]для пояснительной записки'!$E$39/100,0)</f>
        <v>0</v>
      </c>
      <c r="I10" s="12">
        <f>H10+G10</f>
        <v>0</v>
      </c>
      <c r="J10" s="54">
        <f>ROUND(J11*'[1]для пояснительной записки'!$E$39/100,0)</f>
        <v>0</v>
      </c>
      <c r="K10" s="17">
        <f>A10-J10-B10</f>
        <v>0</v>
      </c>
      <c r="L10" s="54">
        <f>ROUND(L11*'[1]для пояснительной записки'!$E$39/100,0)</f>
        <v>0</v>
      </c>
      <c r="M10" s="54"/>
      <c r="N10" s="54">
        <f>ROUND(N11*'[1]для пояснительной записки'!$E$39/100,0)</f>
        <v>0</v>
      </c>
      <c r="O10" s="54">
        <f>J10+ROUND(P10/5*3,0)</f>
        <v>0</v>
      </c>
      <c r="P10" s="54">
        <f>ROUND(P11*'[1]для пояснительной записки'!$E$39/100,0)</f>
        <v>0</v>
      </c>
      <c r="Q10" s="73"/>
    </row>
    <row r="11" spans="1:17" ht="25.5">
      <c r="A11" s="55" t="s">
        <v>24</v>
      </c>
      <c r="B11" s="56">
        <f>B8</f>
        <v>8.71</v>
      </c>
      <c r="C11" s="56">
        <f aca="true" t="shared" si="2" ref="C11:P11">C8</f>
        <v>8.28</v>
      </c>
      <c r="D11" s="56">
        <f t="shared" si="2"/>
        <v>17.67</v>
      </c>
      <c r="E11" s="56">
        <f t="shared" si="2"/>
        <v>10.56</v>
      </c>
      <c r="F11" s="56">
        <f t="shared" si="2"/>
        <v>45.22</v>
      </c>
      <c r="G11" s="56">
        <f t="shared" si="2"/>
        <v>25.82</v>
      </c>
      <c r="H11" s="56">
        <f t="shared" si="2"/>
        <v>28.97</v>
      </c>
      <c r="I11" s="56">
        <f t="shared" si="2"/>
        <v>54.78</v>
      </c>
      <c r="J11" s="57">
        <f t="shared" si="2"/>
        <v>9.83</v>
      </c>
      <c r="K11" s="57">
        <f t="shared" si="2"/>
        <v>81.47</v>
      </c>
      <c r="L11" s="57">
        <f t="shared" si="2"/>
        <v>1.29</v>
      </c>
      <c r="M11" s="57"/>
      <c r="N11" s="57">
        <f t="shared" si="2"/>
        <v>24.14</v>
      </c>
      <c r="O11" s="57">
        <f t="shared" si="2"/>
        <v>13.58</v>
      </c>
      <c r="P11" s="57">
        <f t="shared" si="2"/>
        <v>6.25</v>
      </c>
      <c r="Q11" s="73"/>
    </row>
    <row r="12" spans="1:16" ht="12.75" customHeight="1" thickBot="1">
      <c r="A12" s="155" t="s">
        <v>25</v>
      </c>
      <c r="B12" s="156"/>
      <c r="C12" s="156"/>
      <c r="D12" s="156"/>
      <c r="E12" s="156"/>
      <c r="F12" s="156"/>
      <c r="G12" s="156"/>
      <c r="H12" s="156"/>
      <c r="I12" s="156"/>
      <c r="J12" s="157"/>
      <c r="K12" s="21"/>
      <c r="L12" s="8"/>
      <c r="M12" s="8"/>
      <c r="N12" s="8"/>
      <c r="O12" s="9"/>
      <c r="P12" s="10"/>
    </row>
    <row r="13" spans="1:16" ht="12.75">
      <c r="A13" s="11">
        <f>F13+I13</f>
        <v>2450</v>
      </c>
      <c r="B13" s="116">
        <f>'[1]Возрастная структура 5 пок'!B34</f>
        <v>191</v>
      </c>
      <c r="C13" s="12">
        <f>'[1]Возрастная структура 5 пок'!B47</f>
        <v>275</v>
      </c>
      <c r="D13" s="12">
        <f>'[1]Возрастная структура 5 пок'!D27</f>
        <v>382</v>
      </c>
      <c r="E13" s="12">
        <f>'[1]Возрастная структура 5 пок'!C27</f>
        <v>239</v>
      </c>
      <c r="F13" s="12">
        <f>B13+C13+D13+E13</f>
        <v>1087</v>
      </c>
      <c r="G13" s="12">
        <f>'[1]Возрастная структура 5 пок'!D26</f>
        <v>694</v>
      </c>
      <c r="H13" s="51">
        <f>'[1]Возрастная структура 5 пок'!C26</f>
        <v>669</v>
      </c>
      <c r="I13" s="12">
        <f>H13+G13</f>
        <v>1363</v>
      </c>
      <c r="J13" s="13">
        <f>'[1]Возрастная структура 5 пок'!B47+'[1]Возрастная структура 5 пок'!B48</f>
        <v>335</v>
      </c>
      <c r="K13" s="14">
        <f>A13-J13-B13</f>
        <v>1924</v>
      </c>
      <c r="L13" s="14">
        <f>'[1]Возрастная структура 5 пок'!B28</f>
        <v>27</v>
      </c>
      <c r="M13" s="14">
        <f>J13-C13</f>
        <v>60</v>
      </c>
      <c r="N13" s="14">
        <f>SUM('[1]Возрастная структура 5 пок'!D17:D22)+'[1]для соц кульбыта'!E13</f>
        <v>621</v>
      </c>
      <c r="O13" s="14">
        <f>J13+ROUND(P13/5*3,0)</f>
        <v>418</v>
      </c>
      <c r="P13" s="14">
        <f>'[1]Возрастная структура 5 пок'!B34-'[1]Возрастная структура 5 пок'!B29-'[1]Возрастная структура 5 пок'!B28</f>
        <v>138</v>
      </c>
    </row>
    <row r="14" spans="1:16" ht="26.25" thickBot="1">
      <c r="A14" s="1" t="s">
        <v>24</v>
      </c>
      <c r="B14" s="15">
        <f>ROUND(B13/$A$13*100,2)</f>
        <v>7.8</v>
      </c>
      <c r="C14" s="15">
        <f aca="true" t="shared" si="3" ref="C14:P14">ROUND(C13/$A$13*100,2)</f>
        <v>11.22</v>
      </c>
      <c r="D14" s="15">
        <f t="shared" si="3"/>
        <v>15.59</v>
      </c>
      <c r="E14" s="15">
        <f t="shared" si="3"/>
        <v>9.76</v>
      </c>
      <c r="F14" s="15">
        <f t="shared" si="3"/>
        <v>44.37</v>
      </c>
      <c r="G14" s="15">
        <f t="shared" si="3"/>
        <v>28.33</v>
      </c>
      <c r="H14" s="15">
        <f t="shared" si="3"/>
        <v>27.31</v>
      </c>
      <c r="I14" s="15">
        <f t="shared" si="3"/>
        <v>55.63</v>
      </c>
      <c r="J14" s="16">
        <f t="shared" si="3"/>
        <v>13.67</v>
      </c>
      <c r="K14" s="16">
        <f t="shared" si="3"/>
        <v>78.53</v>
      </c>
      <c r="L14" s="16">
        <f t="shared" si="3"/>
        <v>1.1</v>
      </c>
      <c r="M14" s="16"/>
      <c r="N14" s="16">
        <f t="shared" si="3"/>
        <v>25.35</v>
      </c>
      <c r="O14" s="16">
        <f t="shared" si="3"/>
        <v>17.06</v>
      </c>
      <c r="P14" s="16">
        <f t="shared" si="3"/>
        <v>5.63</v>
      </c>
    </row>
    <row r="15" spans="1:16" ht="12.75" customHeight="1" thickBot="1">
      <c r="A15" s="152" t="s">
        <v>45</v>
      </c>
      <c r="B15" s="153"/>
      <c r="C15" s="153"/>
      <c r="D15" s="153"/>
      <c r="E15" s="153"/>
      <c r="F15" s="153"/>
      <c r="G15" s="153"/>
      <c r="H15" s="153"/>
      <c r="I15" s="153"/>
      <c r="J15" s="154"/>
      <c r="K15" s="52"/>
      <c r="L15" s="53"/>
      <c r="M15" s="53"/>
      <c r="N15" s="53"/>
      <c r="O15" s="9"/>
      <c r="P15" s="10"/>
    </row>
    <row r="16" spans="1:16" ht="12.75">
      <c r="A16" s="11">
        <f>F16+I16</f>
        <v>0</v>
      </c>
      <c r="B16" s="12">
        <f>ROUND(B17*'[1]для пояснительной записки'!$E$40/100,0)</f>
        <v>0</v>
      </c>
      <c r="C16" s="12">
        <f>ROUND(C17*'[1]для пояснительной записки'!$E$40/100,0)</f>
        <v>0</v>
      </c>
      <c r="D16" s="12">
        <f>ROUND(D17*'[1]для пояснительной записки'!$E$40/100,0)</f>
        <v>0</v>
      </c>
      <c r="E16" s="12">
        <f>ROUND(E17*'[1]для пояснительной записки'!$E$40/100,0)</f>
        <v>0</v>
      </c>
      <c r="F16" s="12">
        <f>B16+C16+D16+E16</f>
        <v>0</v>
      </c>
      <c r="G16" s="12">
        <f>ROUND(G17*'[1]для пояснительной записки'!$E$40/100,0)</f>
        <v>0</v>
      </c>
      <c r="H16" s="12">
        <f>ROUND(H17*'[1]для пояснительной записки'!$E$40/100,0)</f>
        <v>0</v>
      </c>
      <c r="I16" s="12">
        <f>H16+G16</f>
        <v>0</v>
      </c>
      <c r="J16" s="54">
        <f>ROUND(J17*'[1]для пояснительной записки'!$E$40/100,0)</f>
        <v>0</v>
      </c>
      <c r="K16" s="17">
        <f>A16-J16-B16</f>
        <v>0</v>
      </c>
      <c r="L16" s="54">
        <f>ROUND(L17*'[1]для пояснительной записки'!$E$40/100,0)</f>
        <v>0</v>
      </c>
      <c r="M16" s="54"/>
      <c r="N16" s="54">
        <f>ROUND(N17*'[1]для пояснительной записки'!$E$40/100,0)</f>
        <v>0</v>
      </c>
      <c r="O16" s="14">
        <f>J16+ROUND(P16/5*3,0)</f>
        <v>0</v>
      </c>
      <c r="P16" s="54">
        <f>ROUND(P17*'[1]для пояснительной записки'!$E$40/100,0)</f>
        <v>0</v>
      </c>
    </row>
    <row r="17" spans="1:16" ht="25.5">
      <c r="A17" s="55" t="s">
        <v>24</v>
      </c>
      <c r="B17" s="56">
        <f>B14</f>
        <v>7.8</v>
      </c>
      <c r="C17" s="56">
        <f aca="true" t="shared" si="4" ref="C17:P17">C14</f>
        <v>11.22</v>
      </c>
      <c r="D17" s="56">
        <f t="shared" si="4"/>
        <v>15.59</v>
      </c>
      <c r="E17" s="56">
        <f t="shared" si="4"/>
        <v>9.76</v>
      </c>
      <c r="F17" s="56">
        <f t="shared" si="4"/>
        <v>44.37</v>
      </c>
      <c r="G17" s="56">
        <f t="shared" si="4"/>
        <v>28.33</v>
      </c>
      <c r="H17" s="56">
        <f t="shared" si="4"/>
        <v>27.31</v>
      </c>
      <c r="I17" s="56">
        <f t="shared" si="4"/>
        <v>55.63</v>
      </c>
      <c r="J17" s="57">
        <f t="shared" si="4"/>
        <v>13.67</v>
      </c>
      <c r="K17" s="57">
        <f t="shared" si="4"/>
        <v>78.53</v>
      </c>
      <c r="L17" s="57">
        <f t="shared" si="4"/>
        <v>1.1</v>
      </c>
      <c r="M17" s="57"/>
      <c r="N17" s="57">
        <f t="shared" si="4"/>
        <v>25.35</v>
      </c>
      <c r="O17" s="57">
        <f t="shared" si="4"/>
        <v>17.06</v>
      </c>
      <c r="P17" s="57">
        <f t="shared" si="4"/>
        <v>5.63</v>
      </c>
    </row>
    <row r="21" spans="2:11" ht="15.75" customHeight="1">
      <c r="B21" s="158" t="s">
        <v>70</v>
      </c>
      <c r="C21" s="159" t="s">
        <v>71</v>
      </c>
      <c r="D21" s="159"/>
      <c r="E21" s="159"/>
      <c r="F21" s="159"/>
      <c r="G21" s="159"/>
      <c r="H21" s="159"/>
      <c r="I21" s="159"/>
      <c r="J21" s="159"/>
      <c r="K21" s="159"/>
    </row>
    <row r="22" spans="2:11" ht="112.5">
      <c r="B22" s="158"/>
      <c r="C22" s="76" t="s">
        <v>72</v>
      </c>
      <c r="D22" s="76" t="s">
        <v>73</v>
      </c>
      <c r="E22" s="76" t="s">
        <v>74</v>
      </c>
      <c r="F22" s="76" t="s">
        <v>75</v>
      </c>
      <c r="G22" s="76" t="s">
        <v>76</v>
      </c>
      <c r="H22" s="76" t="s">
        <v>22</v>
      </c>
      <c r="I22" s="76" t="s">
        <v>77</v>
      </c>
      <c r="J22" s="76" t="s">
        <v>78</v>
      </c>
      <c r="K22" s="76" t="s">
        <v>79</v>
      </c>
    </row>
    <row r="23" spans="2:11" ht="12.75" customHeight="1">
      <c r="B23" s="160" t="s">
        <v>80</v>
      </c>
      <c r="C23" s="161"/>
      <c r="D23" s="161"/>
      <c r="E23" s="161"/>
      <c r="F23" s="161"/>
      <c r="G23" s="161"/>
      <c r="H23" s="161"/>
      <c r="I23" s="161"/>
      <c r="J23" s="161"/>
      <c r="K23" s="161"/>
    </row>
    <row r="24" spans="2:11" ht="15.75">
      <c r="B24" s="77">
        <f>E24+H24+K24</f>
        <v>2200</v>
      </c>
      <c r="C24" s="78">
        <f>B4</f>
        <v>113</v>
      </c>
      <c r="D24" s="78">
        <f>C4</f>
        <v>162</v>
      </c>
      <c r="E24" s="78">
        <f>D24+C24</f>
        <v>275</v>
      </c>
      <c r="F24" s="78">
        <f>G4</f>
        <v>614</v>
      </c>
      <c r="G24" s="78">
        <f>H4</f>
        <v>653</v>
      </c>
      <c r="H24" s="78">
        <f>F24+G24</f>
        <v>1267</v>
      </c>
      <c r="I24" s="78">
        <f>D4</f>
        <v>333</v>
      </c>
      <c r="J24" s="78">
        <f>E4</f>
        <v>325</v>
      </c>
      <c r="K24" s="78">
        <f>J24+I24</f>
        <v>658</v>
      </c>
    </row>
    <row r="25" spans="2:11" ht="15.75">
      <c r="B25" s="75">
        <f>E25+H25+K25</f>
        <v>99.99</v>
      </c>
      <c r="C25" s="79">
        <f>B5-0.01</f>
        <v>5.13</v>
      </c>
      <c r="D25" s="80">
        <f>C5</f>
        <v>7.36</v>
      </c>
      <c r="E25" s="80">
        <f>C25+D25</f>
        <v>12.49</v>
      </c>
      <c r="F25" s="80">
        <f>G5</f>
        <v>27.91</v>
      </c>
      <c r="G25" s="80">
        <f>H5</f>
        <v>29.68</v>
      </c>
      <c r="H25" s="80">
        <f>G25+F25</f>
        <v>57.59</v>
      </c>
      <c r="I25" s="80">
        <f>D5</f>
        <v>15.14</v>
      </c>
      <c r="J25" s="80">
        <f>E5</f>
        <v>14.77</v>
      </c>
      <c r="K25" s="80">
        <f>J25+I25</f>
        <v>29.91</v>
      </c>
    </row>
    <row r="26" spans="2:11" ht="12.75" customHeight="1">
      <c r="B26" s="160" t="s">
        <v>81</v>
      </c>
      <c r="C26" s="161"/>
      <c r="D26" s="161"/>
      <c r="E26" s="161"/>
      <c r="F26" s="161"/>
      <c r="G26" s="161"/>
      <c r="H26" s="161"/>
      <c r="I26" s="161"/>
      <c r="J26" s="161"/>
      <c r="K26" s="161"/>
    </row>
    <row r="27" spans="2:11" ht="15.75">
      <c r="B27" s="75">
        <f>E27+H27+K27</f>
        <v>2320</v>
      </c>
      <c r="C27" s="81">
        <f>B7</f>
        <v>202</v>
      </c>
      <c r="D27" s="81">
        <f>C7</f>
        <v>192</v>
      </c>
      <c r="E27" s="81">
        <f>C27+D27</f>
        <v>394</v>
      </c>
      <c r="F27" s="81">
        <f>G7</f>
        <v>599</v>
      </c>
      <c r="G27" s="81">
        <f>H7</f>
        <v>672</v>
      </c>
      <c r="H27" s="81">
        <f>F27+G27</f>
        <v>1271</v>
      </c>
      <c r="I27" s="81">
        <f>D7</f>
        <v>410</v>
      </c>
      <c r="J27" s="81">
        <f>E7</f>
        <v>245</v>
      </c>
      <c r="K27" s="81">
        <f>J27+I27</f>
        <v>655</v>
      </c>
    </row>
    <row r="28" spans="2:11" ht="15.75">
      <c r="B28" s="75">
        <f>E28+H28+K28</f>
        <v>100.01</v>
      </c>
      <c r="C28" s="80">
        <f>B8</f>
        <v>8.71</v>
      </c>
      <c r="D28" s="80">
        <f>C8</f>
        <v>8.28</v>
      </c>
      <c r="E28" s="82">
        <f>C28+D28</f>
        <v>16.990000000000002</v>
      </c>
      <c r="F28" s="80">
        <f>G8</f>
        <v>25.82</v>
      </c>
      <c r="G28" s="80">
        <f>H8</f>
        <v>28.97</v>
      </c>
      <c r="H28" s="82">
        <f>F28+G28</f>
        <v>54.79</v>
      </c>
      <c r="I28" s="80">
        <f>D8</f>
        <v>17.67</v>
      </c>
      <c r="J28" s="80">
        <f>E8</f>
        <v>10.56</v>
      </c>
      <c r="K28" s="82">
        <f>J28+I28</f>
        <v>28.230000000000004</v>
      </c>
    </row>
    <row r="29" spans="2:11" ht="12.75" customHeight="1">
      <c r="B29" s="160" t="s">
        <v>82</v>
      </c>
      <c r="C29" s="161"/>
      <c r="D29" s="161"/>
      <c r="E29" s="161"/>
      <c r="F29" s="161"/>
      <c r="G29" s="161"/>
      <c r="H29" s="161"/>
      <c r="I29" s="161"/>
      <c r="J29" s="161"/>
      <c r="K29" s="161"/>
    </row>
    <row r="30" spans="2:11" ht="15.75">
      <c r="B30" s="75">
        <f>E30+H30+K30</f>
        <v>2450</v>
      </c>
      <c r="C30" s="81">
        <f>B13</f>
        <v>191</v>
      </c>
      <c r="D30" s="81">
        <f>C13</f>
        <v>275</v>
      </c>
      <c r="E30" s="81">
        <f>C30+D30</f>
        <v>466</v>
      </c>
      <c r="F30" s="81">
        <f>G13</f>
        <v>694</v>
      </c>
      <c r="G30" s="81">
        <f>H13</f>
        <v>669</v>
      </c>
      <c r="H30" s="81">
        <f>F30+G30</f>
        <v>1363</v>
      </c>
      <c r="I30" s="81">
        <f>D13</f>
        <v>382</v>
      </c>
      <c r="J30" s="81">
        <f>E13</f>
        <v>239</v>
      </c>
      <c r="K30" s="81">
        <f>J30+I30</f>
        <v>621</v>
      </c>
    </row>
    <row r="31" spans="2:11" ht="15.75">
      <c r="B31" s="75">
        <f>E31+H31+K31</f>
        <v>100.02000000000001</v>
      </c>
      <c r="C31" s="80">
        <f>B14</f>
        <v>7.8</v>
      </c>
      <c r="D31" s="79">
        <f>C14+0.01</f>
        <v>11.23</v>
      </c>
      <c r="E31" s="82">
        <f>C31+D31</f>
        <v>19.03</v>
      </c>
      <c r="F31" s="80">
        <f>G14</f>
        <v>28.33</v>
      </c>
      <c r="G31" s="80">
        <f>H14</f>
        <v>27.31</v>
      </c>
      <c r="H31" s="82">
        <f>F31+G31</f>
        <v>55.64</v>
      </c>
      <c r="I31" s="80">
        <f>D14</f>
        <v>15.59</v>
      </c>
      <c r="J31" s="80">
        <f>E14</f>
        <v>9.76</v>
      </c>
      <c r="K31" s="82">
        <f>J31+I31</f>
        <v>25.35</v>
      </c>
    </row>
  </sheetData>
  <sheetProtection/>
  <mergeCells count="12">
    <mergeCell ref="B21:B22"/>
    <mergeCell ref="C21:K21"/>
    <mergeCell ref="B23:K23"/>
    <mergeCell ref="B26:K26"/>
    <mergeCell ref="B29:K29"/>
    <mergeCell ref="A15:J15"/>
    <mergeCell ref="A1:A2"/>
    <mergeCell ref="B1:I1"/>
    <mergeCell ref="A3:I3"/>
    <mergeCell ref="A6:J6"/>
    <mergeCell ref="A9:J9"/>
    <mergeCell ref="A12:J12"/>
  </mergeCells>
  <hyperlinks>
    <hyperlink ref="Q5" location="'Возростная стр-ра'!A1" display="'Возростная стр-ра'!A1"/>
    <hyperlink ref="Q8" location="'Возрастная структура 3 пок'!A1" display="'Возрастная структура 3 пок'!A1"/>
  </hyperlinks>
  <printOptions/>
  <pageMargins left="0.75" right="0.75" top="1" bottom="1" header="0.5" footer="0.5"/>
  <pageSetup fitToHeight="1" fitToWidth="1" horizontalDpi="300" verticalDpi="3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A9" sqref="A9:J9"/>
    </sheetView>
  </sheetViews>
  <sheetFormatPr defaultColWidth="9.00390625" defaultRowHeight="12.75"/>
  <sheetData>
    <row r="1" spans="1:9" ht="12.75" customHeight="1">
      <c r="A1" s="144" t="s">
        <v>15</v>
      </c>
      <c r="B1" s="146" t="s">
        <v>16</v>
      </c>
      <c r="C1" s="147"/>
      <c r="D1" s="147"/>
      <c r="E1" s="147"/>
      <c r="F1" s="147"/>
      <c r="G1" s="147"/>
      <c r="H1" s="147"/>
      <c r="I1" s="148"/>
    </row>
    <row r="2" spans="1:16" ht="77.25" thickBot="1">
      <c r="A2" s="145"/>
      <c r="B2" s="1" t="s">
        <v>34</v>
      </c>
      <c r="C2" s="1" t="s">
        <v>36</v>
      </c>
      <c r="D2" s="1" t="s">
        <v>17</v>
      </c>
      <c r="E2" s="1" t="s">
        <v>18</v>
      </c>
      <c r="F2" s="1" t="s">
        <v>19</v>
      </c>
      <c r="G2" s="1" t="s">
        <v>20</v>
      </c>
      <c r="H2" s="1" t="s">
        <v>21</v>
      </c>
      <c r="I2" s="2" t="s">
        <v>22</v>
      </c>
      <c r="J2" s="3" t="s">
        <v>35</v>
      </c>
      <c r="K2" s="4" t="s">
        <v>26</v>
      </c>
      <c r="L2" s="4" t="s">
        <v>27</v>
      </c>
      <c r="M2" s="4" t="s">
        <v>37</v>
      </c>
      <c r="N2" s="4" t="s">
        <v>28</v>
      </c>
      <c r="O2" s="5" t="s">
        <v>39</v>
      </c>
      <c r="P2" s="5" t="s">
        <v>92</v>
      </c>
    </row>
    <row r="3" spans="1:16" ht="13.5" customHeight="1" thickBot="1">
      <c r="A3" s="149" t="s">
        <v>23</v>
      </c>
      <c r="B3" s="150"/>
      <c r="C3" s="150"/>
      <c r="D3" s="150"/>
      <c r="E3" s="150"/>
      <c r="F3" s="150"/>
      <c r="G3" s="150"/>
      <c r="H3" s="150"/>
      <c r="I3" s="150"/>
      <c r="J3" s="6"/>
      <c r="K3" s="7"/>
      <c r="L3" s="8"/>
      <c r="M3" s="8"/>
      <c r="N3" s="8"/>
      <c r="O3" s="9"/>
      <c r="P3" s="10"/>
    </row>
    <row r="4" spans="1:16" ht="12.75">
      <c r="A4" s="11">
        <f>F4+I4</f>
        <v>420</v>
      </c>
      <c r="B4" s="51">
        <f>'[2]Возростная стр-ра'!AC37</f>
        <v>19</v>
      </c>
      <c r="C4" s="12">
        <f>'[2]Возростная стр-ра'!AC28-'[2]Возростная стр-ра'!AC37</f>
        <v>28</v>
      </c>
      <c r="D4" s="12">
        <f>'[2]Возростная стр-ра'!AE30</f>
        <v>65</v>
      </c>
      <c r="E4" s="12">
        <f>'[2]Возростная стр-ра'!AD30</f>
        <v>62</v>
      </c>
      <c r="F4" s="12">
        <f>B4+C4+D4+E4</f>
        <v>174</v>
      </c>
      <c r="G4" s="12">
        <f>'[2]Возростная стр-ра'!AE29</f>
        <v>105</v>
      </c>
      <c r="H4" s="12">
        <f>'[2]Возростная стр-ра'!AD29</f>
        <v>141</v>
      </c>
      <c r="I4" s="12">
        <f>H4+G4</f>
        <v>246</v>
      </c>
      <c r="J4" s="13">
        <f>'[2]Возростная стр-ра'!AC44-'[2]Возростная стр-ра'!AC37</f>
        <v>51</v>
      </c>
      <c r="K4" s="14">
        <f>A4-J4-B4</f>
        <v>350</v>
      </c>
      <c r="L4" s="14">
        <f>'[2]Возростная стр-ра'!AC31</f>
        <v>2</v>
      </c>
      <c r="M4" s="14">
        <f>'[2]Возростная стр-ра'!AC43</f>
        <v>15</v>
      </c>
      <c r="N4" s="14">
        <f>SUM('[2]Возростная стр-ра'!AE20:AE25)+E4</f>
        <v>113</v>
      </c>
      <c r="O4" s="14">
        <f>J4+ROUND(P4/5*3,0)</f>
        <v>58</v>
      </c>
      <c r="P4" s="14">
        <f>B4-'[2]Возростная стр-ра'!T31-'[2]Возростная стр-ра'!T32</f>
        <v>11</v>
      </c>
    </row>
    <row r="5" spans="1:17" ht="51.75" thickBot="1">
      <c r="A5" s="1" t="s">
        <v>24</v>
      </c>
      <c r="B5" s="15">
        <f aca="true" t="shared" si="0" ref="B5:O5">ROUND(B4/$A$4*100,2)</f>
        <v>4.52</v>
      </c>
      <c r="C5" s="15">
        <f t="shared" si="0"/>
        <v>6.67</v>
      </c>
      <c r="D5" s="15">
        <f t="shared" si="0"/>
        <v>15.48</v>
      </c>
      <c r="E5" s="15">
        <f t="shared" si="0"/>
        <v>14.76</v>
      </c>
      <c r="F5" s="15">
        <f t="shared" si="0"/>
        <v>41.43</v>
      </c>
      <c r="G5" s="15">
        <f t="shared" si="0"/>
        <v>25</v>
      </c>
      <c r="H5" s="15">
        <f t="shared" si="0"/>
        <v>33.57</v>
      </c>
      <c r="I5" s="15">
        <f t="shared" si="0"/>
        <v>58.57</v>
      </c>
      <c r="J5" s="16">
        <f t="shared" si="0"/>
        <v>12.14</v>
      </c>
      <c r="K5" s="16">
        <f t="shared" si="0"/>
        <v>83.33</v>
      </c>
      <c r="L5" s="16">
        <f t="shared" si="0"/>
        <v>0.48</v>
      </c>
      <c r="M5" s="16">
        <f t="shared" si="0"/>
        <v>3.57</v>
      </c>
      <c r="N5" s="16">
        <f t="shared" si="0"/>
        <v>26.9</v>
      </c>
      <c r="O5" s="16">
        <f t="shared" si="0"/>
        <v>13.81</v>
      </c>
      <c r="P5" s="16">
        <f>ROUND(P4/$A$4*100,2)</f>
        <v>2.62</v>
      </c>
      <c r="Q5" s="73" t="s">
        <v>68</v>
      </c>
    </row>
    <row r="6" spans="1:16" ht="13.5" customHeight="1" thickBot="1">
      <c r="A6" s="149" t="s">
        <v>38</v>
      </c>
      <c r="B6" s="150"/>
      <c r="C6" s="150"/>
      <c r="D6" s="150"/>
      <c r="E6" s="150"/>
      <c r="F6" s="150"/>
      <c r="G6" s="150"/>
      <c r="H6" s="150"/>
      <c r="I6" s="150"/>
      <c r="J6" s="151"/>
      <c r="K6" s="20"/>
      <c r="L6" s="20"/>
      <c r="M6" s="20"/>
      <c r="N6" s="7"/>
      <c r="O6" s="9"/>
      <c r="P6" s="10"/>
    </row>
    <row r="7" spans="1:16" ht="12.75">
      <c r="A7" s="11">
        <f>F7+I7</f>
        <v>440</v>
      </c>
      <c r="B7" s="74">
        <f>'[2]Возрастная структура 3 пок'!B34</f>
        <v>41</v>
      </c>
      <c r="C7" s="11">
        <f>'[2]Возрастная структура 3 пок'!B47</f>
        <v>31</v>
      </c>
      <c r="D7" s="11">
        <f>SUM('[2]Возрастная структура 3 пок'!D16:D22)</f>
        <v>77</v>
      </c>
      <c r="E7" s="11">
        <f>'[2]Возрастная структура 3 пок'!C27</f>
        <v>49</v>
      </c>
      <c r="F7" s="12">
        <f>B7+C7+D7+E7</f>
        <v>198</v>
      </c>
      <c r="G7" s="11">
        <f>'[2]Возрастная структура 3 пок'!D26</f>
        <v>103</v>
      </c>
      <c r="H7" s="11">
        <f>'[2]Возрастная структура 3 пок'!C26</f>
        <v>139</v>
      </c>
      <c r="I7" s="12">
        <f>H7+G7</f>
        <v>242</v>
      </c>
      <c r="J7" s="13">
        <f>'[2]Возрастная структура 3 пок'!B47+'[2]Возрастная структура 3 пок'!B48</f>
        <v>37</v>
      </c>
      <c r="K7" s="17">
        <f>'[2]Возрастная структура 3 пок'!B46</f>
        <v>362</v>
      </c>
      <c r="L7" s="17">
        <f>'[2]Возрастная структура 3 пок'!B28</f>
        <v>6</v>
      </c>
      <c r="M7" s="17">
        <f>J7-C7</f>
        <v>6</v>
      </c>
      <c r="N7" s="17">
        <f>SUM('[2]Возрастная структура 3 пок'!D17:D22)+'[2]для соц кульбыта'!E7</f>
        <v>109</v>
      </c>
      <c r="O7" s="14">
        <f>J7+ROUND(P7/5*3,0)</f>
        <v>54</v>
      </c>
      <c r="P7" s="14">
        <f>'[2]Возрастная структура 3 пок'!B34-'[2]Возрастная структура 3 пок'!B28-'[2]Возрастная структура 3 пок'!B29</f>
        <v>29</v>
      </c>
    </row>
    <row r="8" spans="1:17" ht="51.75" thickBot="1">
      <c r="A8" s="1" t="s">
        <v>24</v>
      </c>
      <c r="B8" s="15">
        <f>ROUND(B7/$A$7*100,2)+1</f>
        <v>10.32</v>
      </c>
      <c r="C8" s="15">
        <f aca="true" t="shared" si="1" ref="C8:P8">ROUND(C7/$A$7*100,2)</f>
        <v>7.05</v>
      </c>
      <c r="D8" s="15">
        <f>ROUND(D7/$A$7*100,2)</f>
        <v>17.5</v>
      </c>
      <c r="E8" s="15">
        <f t="shared" si="1"/>
        <v>11.14</v>
      </c>
      <c r="F8" s="15">
        <f t="shared" si="1"/>
        <v>45</v>
      </c>
      <c r="G8" s="15">
        <f t="shared" si="1"/>
        <v>23.41</v>
      </c>
      <c r="H8" s="15">
        <f t="shared" si="1"/>
        <v>31.59</v>
      </c>
      <c r="I8" s="15">
        <f t="shared" si="1"/>
        <v>55</v>
      </c>
      <c r="J8" s="16">
        <f t="shared" si="1"/>
        <v>8.41</v>
      </c>
      <c r="K8" s="16">
        <f t="shared" si="1"/>
        <v>82.27</v>
      </c>
      <c r="L8" s="16">
        <f t="shared" si="1"/>
        <v>1.36</v>
      </c>
      <c r="M8" s="16"/>
      <c r="N8" s="16">
        <f t="shared" si="1"/>
        <v>24.77</v>
      </c>
      <c r="O8" s="16">
        <f>ROUND(O7/$A$7*100,2)</f>
        <v>12.27</v>
      </c>
      <c r="P8" s="16">
        <f t="shared" si="1"/>
        <v>6.59</v>
      </c>
      <c r="Q8" s="73" t="s">
        <v>69</v>
      </c>
    </row>
    <row r="9" spans="1:17" ht="13.5" thickBot="1">
      <c r="A9" s="152" t="s">
        <v>44</v>
      </c>
      <c r="B9" s="153"/>
      <c r="C9" s="153"/>
      <c r="D9" s="153"/>
      <c r="E9" s="153"/>
      <c r="F9" s="153"/>
      <c r="G9" s="153"/>
      <c r="H9" s="153"/>
      <c r="I9" s="153"/>
      <c r="J9" s="154"/>
      <c r="K9" s="52"/>
      <c r="L9" s="53"/>
      <c r="M9" s="53"/>
      <c r="N9" s="53"/>
      <c r="O9" s="9"/>
      <c r="P9" s="10"/>
      <c r="Q9" s="73"/>
    </row>
    <row r="10" spans="1:17" ht="12.75">
      <c r="A10" s="11">
        <f>F10+I10</f>
        <v>0</v>
      </c>
      <c r="B10" s="12">
        <f>ROUND(B11*'[2]для пояснительной записки'!$E$39/100,0)</f>
        <v>0</v>
      </c>
      <c r="C10" s="12">
        <f>ROUND(C11*'[2]для пояснительной записки'!$E$39/100,0)</f>
        <v>0</v>
      </c>
      <c r="D10" s="12">
        <f>ROUND(D11*'[2]для пояснительной записки'!$E$39/100,0)</f>
        <v>0</v>
      </c>
      <c r="E10" s="12">
        <f>ROUND(E11*'[2]для пояснительной записки'!$E$39/100,0)</f>
        <v>0</v>
      </c>
      <c r="F10" s="12">
        <f>B10+C10+D10+E10</f>
        <v>0</v>
      </c>
      <c r="G10" s="12">
        <f>ROUND(G11*'[2]для пояснительной записки'!$E$39/100,0)</f>
        <v>0</v>
      </c>
      <c r="H10" s="12">
        <f>ROUND(H11*'[2]для пояснительной записки'!$E$39/100,0)</f>
        <v>0</v>
      </c>
      <c r="I10" s="12">
        <f>H10+G10</f>
        <v>0</v>
      </c>
      <c r="J10" s="54">
        <f>ROUND(J11*'[2]для пояснительной записки'!$E$39/100,0)</f>
        <v>0</v>
      </c>
      <c r="K10" s="17">
        <f>A10-J10-B10</f>
        <v>0</v>
      </c>
      <c r="L10" s="54">
        <f>ROUND(L11*'[2]для пояснительной записки'!$E$39/100,0)</f>
        <v>0</v>
      </c>
      <c r="M10" s="54"/>
      <c r="N10" s="54">
        <f>ROUND(N11*'[2]для пояснительной записки'!$E$39/100,0)</f>
        <v>0</v>
      </c>
      <c r="O10" s="54">
        <f>J10+ROUND(P10/5*3,0)</f>
        <v>0</v>
      </c>
      <c r="P10" s="54">
        <f>ROUND(P11*'[2]для пояснительной записки'!$E$39/100,0)</f>
        <v>0</v>
      </c>
      <c r="Q10" s="73"/>
    </row>
    <row r="11" spans="1:17" ht="51">
      <c r="A11" s="55" t="s">
        <v>24</v>
      </c>
      <c r="B11" s="56">
        <f>B8</f>
        <v>10.32</v>
      </c>
      <c r="C11" s="56">
        <f aca="true" t="shared" si="2" ref="C11:P11">C8</f>
        <v>7.05</v>
      </c>
      <c r="D11" s="56">
        <f t="shared" si="2"/>
        <v>17.5</v>
      </c>
      <c r="E11" s="56">
        <f t="shared" si="2"/>
        <v>11.14</v>
      </c>
      <c r="F11" s="56">
        <f t="shared" si="2"/>
        <v>45</v>
      </c>
      <c r="G11" s="56">
        <f t="shared" si="2"/>
        <v>23.41</v>
      </c>
      <c r="H11" s="56">
        <f t="shared" si="2"/>
        <v>31.59</v>
      </c>
      <c r="I11" s="56">
        <f t="shared" si="2"/>
        <v>55</v>
      </c>
      <c r="J11" s="57">
        <f t="shared" si="2"/>
        <v>8.41</v>
      </c>
      <c r="K11" s="57">
        <f t="shared" si="2"/>
        <v>82.27</v>
      </c>
      <c r="L11" s="57">
        <f t="shared" si="2"/>
        <v>1.36</v>
      </c>
      <c r="M11" s="57"/>
      <c r="N11" s="57">
        <f t="shared" si="2"/>
        <v>24.77</v>
      </c>
      <c r="O11" s="57">
        <f t="shared" si="2"/>
        <v>12.27</v>
      </c>
      <c r="P11" s="57">
        <f t="shared" si="2"/>
        <v>6.59</v>
      </c>
      <c r="Q11" s="73"/>
    </row>
    <row r="12" spans="1:16" ht="13.5" customHeight="1" thickBot="1">
      <c r="A12" s="155" t="s">
        <v>25</v>
      </c>
      <c r="B12" s="156"/>
      <c r="C12" s="156"/>
      <c r="D12" s="156"/>
      <c r="E12" s="156"/>
      <c r="F12" s="156"/>
      <c r="G12" s="156"/>
      <c r="H12" s="156"/>
      <c r="I12" s="156"/>
      <c r="J12" s="157"/>
      <c r="K12" s="21"/>
      <c r="L12" s="8"/>
      <c r="M12" s="8"/>
      <c r="N12" s="8"/>
      <c r="O12" s="9"/>
      <c r="P12" s="10"/>
    </row>
    <row r="13" spans="1:16" ht="12.75">
      <c r="A13" s="11">
        <f>F13+I13</f>
        <v>460</v>
      </c>
      <c r="B13" s="116">
        <f>'[2]Возрастная структура 5 пок'!B34</f>
        <v>33</v>
      </c>
      <c r="C13" s="12">
        <f>'[2]Возрастная структура 5 пок'!B47</f>
        <v>58</v>
      </c>
      <c r="D13" s="12">
        <f>'[2]Возрастная структура 5 пок'!D27</f>
        <v>70</v>
      </c>
      <c r="E13" s="12">
        <f>'[2]Возрастная структура 5 пок'!C27</f>
        <v>51</v>
      </c>
      <c r="F13" s="12">
        <f>B13+C13+D13+E13</f>
        <v>212</v>
      </c>
      <c r="G13" s="12">
        <f>'[2]Возрастная структура 5 пок'!D26</f>
        <v>118</v>
      </c>
      <c r="H13" s="51">
        <f>'[2]Возрастная структура 5 пок'!C26</f>
        <v>130</v>
      </c>
      <c r="I13" s="12">
        <f>H13+G13</f>
        <v>248</v>
      </c>
      <c r="J13" s="13">
        <f>'[2]Возрастная структура 5 пок'!B47+'[2]Возрастная структура 5 пок'!B48</f>
        <v>69</v>
      </c>
      <c r="K13" s="14">
        <f>A13-J13-B13</f>
        <v>358</v>
      </c>
      <c r="L13" s="14">
        <f>'[2]Возрастная структура 5 пок'!B28</f>
        <v>4</v>
      </c>
      <c r="M13" s="14">
        <f>J13-C13</f>
        <v>11</v>
      </c>
      <c r="N13" s="14">
        <f>SUM('[2]Возрастная структура 5 пок'!D17:D22)+'[2]для соц кульбыта'!E13</f>
        <v>121</v>
      </c>
      <c r="O13" s="14">
        <f>J13+ROUND(P13/5*3,0)</f>
        <v>84</v>
      </c>
      <c r="P13" s="14">
        <f>'[2]Возрастная структура 5 пок'!B34-'[2]Возрастная структура 5 пок'!B29-'[2]Возрастная структура 5 пок'!B28</f>
        <v>25</v>
      </c>
    </row>
    <row r="14" spans="1:16" ht="51.75" thickBot="1">
      <c r="A14" s="1" t="s">
        <v>24</v>
      </c>
      <c r="B14" s="15">
        <f>ROUND(B13/$A$13*100,2)</f>
        <v>7.17</v>
      </c>
      <c r="C14" s="15">
        <f aca="true" t="shared" si="3" ref="C14:P14">ROUND(C13/$A$13*100,2)</f>
        <v>12.61</v>
      </c>
      <c r="D14" s="15">
        <f t="shared" si="3"/>
        <v>15.22</v>
      </c>
      <c r="E14" s="15">
        <f t="shared" si="3"/>
        <v>11.09</v>
      </c>
      <c r="F14" s="15">
        <f t="shared" si="3"/>
        <v>46.09</v>
      </c>
      <c r="G14" s="15">
        <f t="shared" si="3"/>
        <v>25.65</v>
      </c>
      <c r="H14" s="15">
        <f t="shared" si="3"/>
        <v>28.26</v>
      </c>
      <c r="I14" s="15">
        <f t="shared" si="3"/>
        <v>53.91</v>
      </c>
      <c r="J14" s="16">
        <f t="shared" si="3"/>
        <v>15</v>
      </c>
      <c r="K14" s="16">
        <f t="shared" si="3"/>
        <v>77.83</v>
      </c>
      <c r="L14" s="16">
        <f t="shared" si="3"/>
        <v>0.87</v>
      </c>
      <c r="M14" s="16"/>
      <c r="N14" s="16">
        <f t="shared" si="3"/>
        <v>26.3</v>
      </c>
      <c r="O14" s="16">
        <f t="shared" si="3"/>
        <v>18.26</v>
      </c>
      <c r="P14" s="16">
        <f t="shared" si="3"/>
        <v>5.43</v>
      </c>
    </row>
    <row r="15" spans="1:16" ht="13.5" thickBot="1">
      <c r="A15" s="152" t="s">
        <v>45</v>
      </c>
      <c r="B15" s="153"/>
      <c r="C15" s="153"/>
      <c r="D15" s="153"/>
      <c r="E15" s="153"/>
      <c r="F15" s="153"/>
      <c r="G15" s="153"/>
      <c r="H15" s="153"/>
      <c r="I15" s="153"/>
      <c r="J15" s="154"/>
      <c r="K15" s="52"/>
      <c r="L15" s="53"/>
      <c r="M15" s="53"/>
      <c r="N15" s="53"/>
      <c r="O15" s="9"/>
      <c r="P15" s="10"/>
    </row>
    <row r="16" spans="1:16" ht="12.75">
      <c r="A16" s="11">
        <f>F16+I16</f>
        <v>0</v>
      </c>
      <c r="B16" s="12">
        <f>ROUND(B17*'[2]для пояснительной записки'!$E$40/100,0)</f>
        <v>0</v>
      </c>
      <c r="C16" s="12">
        <f>ROUND(C17*'[2]для пояснительной записки'!$E$40/100,0)</f>
        <v>0</v>
      </c>
      <c r="D16" s="12">
        <f>ROUND(D17*'[2]для пояснительной записки'!$E$40/100,0)</f>
        <v>0</v>
      </c>
      <c r="E16" s="12">
        <f>ROUND(E17*'[2]для пояснительной записки'!$E$40/100,0)</f>
        <v>0</v>
      </c>
      <c r="F16" s="12">
        <f>B16+C16+D16+E16</f>
        <v>0</v>
      </c>
      <c r="G16" s="12">
        <f>ROUND(G17*'[2]для пояснительной записки'!$E$40/100,0)</f>
        <v>0</v>
      </c>
      <c r="H16" s="12">
        <f>ROUND(H17*'[2]для пояснительной записки'!$E$40/100,0)</f>
        <v>0</v>
      </c>
      <c r="I16" s="12">
        <f>H16+G16</f>
        <v>0</v>
      </c>
      <c r="J16" s="54">
        <f>ROUND(J17*'[2]для пояснительной записки'!$E$40/100,0)</f>
        <v>0</v>
      </c>
      <c r="K16" s="17">
        <f>A16-J16-B16</f>
        <v>0</v>
      </c>
      <c r="L16" s="54">
        <f>ROUND(L17*'[2]для пояснительной записки'!$E$40/100,0)</f>
        <v>0</v>
      </c>
      <c r="M16" s="54"/>
      <c r="N16" s="54">
        <f>ROUND(N17*'[2]для пояснительной записки'!$E$40/100,0)</f>
        <v>0</v>
      </c>
      <c r="O16" s="14">
        <f>J16+ROUND(P16/5*3,0)</f>
        <v>0</v>
      </c>
      <c r="P16" s="54">
        <f>ROUND(P17*'[2]для пояснительной записки'!$E$40/100,0)</f>
        <v>0</v>
      </c>
    </row>
    <row r="17" spans="1:16" ht="51">
      <c r="A17" s="55" t="s">
        <v>24</v>
      </c>
      <c r="B17" s="56">
        <f>B14</f>
        <v>7.17</v>
      </c>
      <c r="C17" s="56">
        <f aca="true" t="shared" si="4" ref="C17:P17">C14</f>
        <v>12.61</v>
      </c>
      <c r="D17" s="56">
        <f t="shared" si="4"/>
        <v>15.22</v>
      </c>
      <c r="E17" s="56">
        <f t="shared" si="4"/>
        <v>11.09</v>
      </c>
      <c r="F17" s="56">
        <f t="shared" si="4"/>
        <v>46.09</v>
      </c>
      <c r="G17" s="56">
        <f t="shared" si="4"/>
        <v>25.65</v>
      </c>
      <c r="H17" s="56">
        <f t="shared" si="4"/>
        <v>28.26</v>
      </c>
      <c r="I17" s="56">
        <f t="shared" si="4"/>
        <v>53.91</v>
      </c>
      <c r="J17" s="57">
        <f t="shared" si="4"/>
        <v>15</v>
      </c>
      <c r="K17" s="57">
        <f t="shared" si="4"/>
        <v>77.83</v>
      </c>
      <c r="L17" s="57">
        <f t="shared" si="4"/>
        <v>0.87</v>
      </c>
      <c r="M17" s="57"/>
      <c r="N17" s="57">
        <f t="shared" si="4"/>
        <v>26.3</v>
      </c>
      <c r="O17" s="57">
        <f t="shared" si="4"/>
        <v>18.26</v>
      </c>
      <c r="P17" s="57">
        <f t="shared" si="4"/>
        <v>5.43</v>
      </c>
    </row>
    <row r="21" spans="2:11" ht="15.75" customHeight="1">
      <c r="B21" s="158" t="s">
        <v>70</v>
      </c>
      <c r="C21" s="159" t="s">
        <v>71</v>
      </c>
      <c r="D21" s="159"/>
      <c r="E21" s="159"/>
      <c r="F21" s="159"/>
      <c r="G21" s="159"/>
      <c r="H21" s="159"/>
      <c r="I21" s="159"/>
      <c r="J21" s="159"/>
      <c r="K21" s="159"/>
    </row>
    <row r="22" spans="2:11" ht="112.5">
      <c r="B22" s="158"/>
      <c r="C22" s="76" t="s">
        <v>72</v>
      </c>
      <c r="D22" s="76" t="s">
        <v>73</v>
      </c>
      <c r="E22" s="76" t="s">
        <v>74</v>
      </c>
      <c r="F22" s="76" t="s">
        <v>75</v>
      </c>
      <c r="G22" s="76" t="s">
        <v>76</v>
      </c>
      <c r="H22" s="76" t="s">
        <v>22</v>
      </c>
      <c r="I22" s="76" t="s">
        <v>77</v>
      </c>
      <c r="J22" s="76" t="s">
        <v>78</v>
      </c>
      <c r="K22" s="76" t="s">
        <v>79</v>
      </c>
    </row>
    <row r="23" spans="2:11" ht="12.75" customHeight="1">
      <c r="B23" s="160" t="s">
        <v>80</v>
      </c>
      <c r="C23" s="161"/>
      <c r="D23" s="161"/>
      <c r="E23" s="161"/>
      <c r="F23" s="161"/>
      <c r="G23" s="161"/>
      <c r="H23" s="161"/>
      <c r="I23" s="161"/>
      <c r="J23" s="161"/>
      <c r="K23" s="161"/>
    </row>
    <row r="24" spans="2:11" ht="15.75">
      <c r="B24" s="77">
        <f>E24+H24+K24</f>
        <v>420</v>
      </c>
      <c r="C24" s="78">
        <f>B4</f>
        <v>19</v>
      </c>
      <c r="D24" s="78">
        <f>C4</f>
        <v>28</v>
      </c>
      <c r="E24" s="78">
        <f>D24+C24</f>
        <v>47</v>
      </c>
      <c r="F24" s="78">
        <f>G4</f>
        <v>105</v>
      </c>
      <c r="G24" s="78">
        <f>H4</f>
        <v>141</v>
      </c>
      <c r="H24" s="78">
        <f>F24+G24</f>
        <v>246</v>
      </c>
      <c r="I24" s="78">
        <f>D4</f>
        <v>65</v>
      </c>
      <c r="J24" s="78">
        <f>E4</f>
        <v>62</v>
      </c>
      <c r="K24" s="78">
        <f>J24+I24</f>
        <v>127</v>
      </c>
    </row>
    <row r="25" spans="2:11" ht="15.75">
      <c r="B25" s="75">
        <f>E25+H25+K25</f>
        <v>99.99000000000001</v>
      </c>
      <c r="C25" s="79">
        <f>B5-0.01</f>
        <v>4.51</v>
      </c>
      <c r="D25" s="80">
        <f>C5</f>
        <v>6.67</v>
      </c>
      <c r="E25" s="80">
        <f>C25+D25</f>
        <v>11.18</v>
      </c>
      <c r="F25" s="80">
        <f>G5</f>
        <v>25</v>
      </c>
      <c r="G25" s="80">
        <f>H5</f>
        <v>33.57</v>
      </c>
      <c r="H25" s="80">
        <f>G25+F25</f>
        <v>58.57</v>
      </c>
      <c r="I25" s="80">
        <f>D5</f>
        <v>15.48</v>
      </c>
      <c r="J25" s="80">
        <f>E5</f>
        <v>14.76</v>
      </c>
      <c r="K25" s="80">
        <f>J25+I25</f>
        <v>30.240000000000002</v>
      </c>
    </row>
    <row r="26" spans="2:11" ht="12.75" customHeight="1">
      <c r="B26" s="160" t="s">
        <v>81</v>
      </c>
      <c r="C26" s="161"/>
      <c r="D26" s="161"/>
      <c r="E26" s="161"/>
      <c r="F26" s="161"/>
      <c r="G26" s="161"/>
      <c r="H26" s="161"/>
      <c r="I26" s="161"/>
      <c r="J26" s="161"/>
      <c r="K26" s="161"/>
    </row>
    <row r="27" spans="2:11" ht="15.75">
      <c r="B27" s="75">
        <f>E27+H27+K27</f>
        <v>440</v>
      </c>
      <c r="C27" s="81">
        <f>B7</f>
        <v>41</v>
      </c>
      <c r="D27" s="81">
        <f>C7</f>
        <v>31</v>
      </c>
      <c r="E27" s="81">
        <f>C27+D27</f>
        <v>72</v>
      </c>
      <c r="F27" s="81">
        <f>G7</f>
        <v>103</v>
      </c>
      <c r="G27" s="81">
        <f>H7</f>
        <v>139</v>
      </c>
      <c r="H27" s="81">
        <f>F27+G27</f>
        <v>242</v>
      </c>
      <c r="I27" s="81">
        <f>D7</f>
        <v>77</v>
      </c>
      <c r="J27" s="81">
        <f>E7</f>
        <v>49</v>
      </c>
      <c r="K27" s="81">
        <f>J27+I27</f>
        <v>126</v>
      </c>
    </row>
    <row r="28" spans="2:11" ht="15.75">
      <c r="B28" s="75">
        <f>E28+H28+K28</f>
        <v>101.01</v>
      </c>
      <c r="C28" s="80">
        <f>B8</f>
        <v>10.32</v>
      </c>
      <c r="D28" s="80">
        <f>C8</f>
        <v>7.05</v>
      </c>
      <c r="E28" s="82">
        <f>C28+D28</f>
        <v>17.37</v>
      </c>
      <c r="F28" s="80">
        <f>G8</f>
        <v>23.41</v>
      </c>
      <c r="G28" s="80">
        <f>H8</f>
        <v>31.59</v>
      </c>
      <c r="H28" s="82">
        <f>F28+G28</f>
        <v>55</v>
      </c>
      <c r="I28" s="80">
        <f>D8</f>
        <v>17.5</v>
      </c>
      <c r="J28" s="80">
        <f>E8</f>
        <v>11.14</v>
      </c>
      <c r="K28" s="82">
        <f>J28+I28</f>
        <v>28.64</v>
      </c>
    </row>
    <row r="29" spans="2:11" ht="12.75" customHeight="1">
      <c r="B29" s="160" t="s">
        <v>82</v>
      </c>
      <c r="C29" s="161"/>
      <c r="D29" s="161"/>
      <c r="E29" s="161"/>
      <c r="F29" s="161"/>
      <c r="G29" s="161"/>
      <c r="H29" s="161"/>
      <c r="I29" s="161"/>
      <c r="J29" s="161"/>
      <c r="K29" s="161"/>
    </row>
    <row r="30" spans="2:11" ht="15.75">
      <c r="B30" s="75">
        <f>E30+H30+K30</f>
        <v>460</v>
      </c>
      <c r="C30" s="81">
        <f>B13</f>
        <v>33</v>
      </c>
      <c r="D30" s="81">
        <f>C13</f>
        <v>58</v>
      </c>
      <c r="E30" s="81">
        <f>C30+D30</f>
        <v>91</v>
      </c>
      <c r="F30" s="81">
        <f>G13</f>
        <v>118</v>
      </c>
      <c r="G30" s="81">
        <f>H13</f>
        <v>130</v>
      </c>
      <c r="H30" s="81">
        <f>F30+G30</f>
        <v>248</v>
      </c>
      <c r="I30" s="81">
        <f>D13</f>
        <v>70</v>
      </c>
      <c r="J30" s="81">
        <f>E13</f>
        <v>51</v>
      </c>
      <c r="K30" s="81">
        <f>J30+I30</f>
        <v>121</v>
      </c>
    </row>
    <row r="31" spans="2:11" ht="15.75">
      <c r="B31" s="75">
        <f>E31+H31+K31</f>
        <v>100.00999999999999</v>
      </c>
      <c r="C31" s="80">
        <f>B14</f>
        <v>7.17</v>
      </c>
      <c r="D31" s="79">
        <f>C14+0.01</f>
        <v>12.62</v>
      </c>
      <c r="E31" s="82">
        <f>C31+D31</f>
        <v>19.79</v>
      </c>
      <c r="F31" s="80">
        <f>G14</f>
        <v>25.65</v>
      </c>
      <c r="G31" s="80">
        <f>H14</f>
        <v>28.26</v>
      </c>
      <c r="H31" s="82">
        <f>F31+G31</f>
        <v>53.91</v>
      </c>
      <c r="I31" s="80">
        <f>D14</f>
        <v>15.22</v>
      </c>
      <c r="J31" s="80">
        <f>E14</f>
        <v>11.09</v>
      </c>
      <c r="K31" s="82">
        <f>J31+I31</f>
        <v>26.310000000000002</v>
      </c>
    </row>
  </sheetData>
  <sheetProtection/>
  <mergeCells count="12">
    <mergeCell ref="B21:B22"/>
    <mergeCell ref="C21:K21"/>
    <mergeCell ref="B23:K23"/>
    <mergeCell ref="B26:K26"/>
    <mergeCell ref="B29:K29"/>
    <mergeCell ref="A15:J15"/>
    <mergeCell ref="A1:A2"/>
    <mergeCell ref="B1:I1"/>
    <mergeCell ref="A3:I3"/>
    <mergeCell ref="A6:J6"/>
    <mergeCell ref="A9:J9"/>
    <mergeCell ref="A12:J12"/>
  </mergeCells>
  <hyperlinks>
    <hyperlink ref="Q5" location="'Возростная стр-ра'!A1" display="'Возростная стр-ра'!A1"/>
    <hyperlink ref="Q8" location="'Возрастная структура 3 пок'!A1" display="'Возрастная структура 3 пок'!A1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G8" sqref="G8"/>
    </sheetView>
  </sheetViews>
  <sheetFormatPr defaultColWidth="9.00390625" defaultRowHeight="12.75"/>
  <sheetData>
    <row r="1" spans="1:9" ht="12.75" customHeight="1">
      <c r="A1" s="144" t="s">
        <v>15</v>
      </c>
      <c r="B1" s="146" t="s">
        <v>16</v>
      </c>
      <c r="C1" s="147"/>
      <c r="D1" s="147"/>
      <c r="E1" s="147"/>
      <c r="F1" s="147"/>
      <c r="G1" s="147"/>
      <c r="H1" s="147"/>
      <c r="I1" s="148"/>
    </row>
    <row r="2" spans="1:16" ht="77.25" thickBot="1">
      <c r="A2" s="145"/>
      <c r="B2" s="1" t="s">
        <v>34</v>
      </c>
      <c r="C2" s="1" t="s">
        <v>36</v>
      </c>
      <c r="D2" s="1" t="s">
        <v>17</v>
      </c>
      <c r="E2" s="1" t="s">
        <v>18</v>
      </c>
      <c r="F2" s="1" t="s">
        <v>19</v>
      </c>
      <c r="G2" s="1" t="s">
        <v>20</v>
      </c>
      <c r="H2" s="1" t="s">
        <v>21</v>
      </c>
      <c r="I2" s="2" t="s">
        <v>22</v>
      </c>
      <c r="J2" s="3" t="s">
        <v>35</v>
      </c>
      <c r="K2" s="4" t="s">
        <v>26</v>
      </c>
      <c r="L2" s="4" t="s">
        <v>27</v>
      </c>
      <c r="M2" s="4" t="s">
        <v>37</v>
      </c>
      <c r="N2" s="4" t="s">
        <v>28</v>
      </c>
      <c r="O2" s="5" t="s">
        <v>39</v>
      </c>
      <c r="P2" s="5" t="s">
        <v>92</v>
      </c>
    </row>
    <row r="3" spans="1:16" ht="13.5" customHeight="1" thickBot="1">
      <c r="A3" s="149" t="s">
        <v>23</v>
      </c>
      <c r="B3" s="150"/>
      <c r="C3" s="150"/>
      <c r="D3" s="150"/>
      <c r="E3" s="150"/>
      <c r="F3" s="150"/>
      <c r="G3" s="150"/>
      <c r="H3" s="150"/>
      <c r="I3" s="150"/>
      <c r="J3" s="6"/>
      <c r="K3" s="7"/>
      <c r="L3" s="8"/>
      <c r="M3" s="8"/>
      <c r="N3" s="8"/>
      <c r="O3" s="9"/>
      <c r="P3" s="10"/>
    </row>
    <row r="4" spans="1:16" ht="12.75">
      <c r="A4" s="11">
        <f>F4+I4</f>
        <v>409</v>
      </c>
      <c r="B4" s="51">
        <f>'[3]Возростная стр-ра'!AC37</f>
        <v>19</v>
      </c>
      <c r="C4" s="12">
        <f>'[3]Возростная стр-ра'!AC28-'[3]Возростная стр-ра'!AC37</f>
        <v>28</v>
      </c>
      <c r="D4" s="12">
        <f>'[3]Возростная стр-ра'!AE30</f>
        <v>55</v>
      </c>
      <c r="E4" s="12">
        <f>'[3]Возростная стр-ра'!AD30</f>
        <v>55</v>
      </c>
      <c r="F4" s="12">
        <f>B4+C4+D4+E4</f>
        <v>157</v>
      </c>
      <c r="G4" s="12">
        <f>'[3]Возростная стр-ра'!AE29</f>
        <v>116</v>
      </c>
      <c r="H4" s="12">
        <f>'[3]Возростная стр-ра'!AD29</f>
        <v>136</v>
      </c>
      <c r="I4" s="12">
        <f>H4+G4</f>
        <v>252</v>
      </c>
      <c r="J4" s="13">
        <f>'[3]Возростная стр-ра'!AC44-'[3]Возростная стр-ра'!AC37</f>
        <v>50</v>
      </c>
      <c r="K4" s="14">
        <f>A4-J4-B4</f>
        <v>340</v>
      </c>
      <c r="L4" s="14">
        <f>'[3]Возростная стр-ра'!AC31</f>
        <v>2</v>
      </c>
      <c r="M4" s="14">
        <f>'[3]Возростная стр-ра'!AC43</f>
        <v>16</v>
      </c>
      <c r="N4" s="14">
        <f>SUM('[3]Возростная стр-ра'!AE20:AE25)+E4</f>
        <v>98</v>
      </c>
      <c r="O4" s="14">
        <f>J4+ROUND(P4/5*3,0)</f>
        <v>57</v>
      </c>
      <c r="P4" s="14">
        <f>B4-'[3]Возростная стр-ра'!T31-'[3]Возростная стр-ра'!T32</f>
        <v>11</v>
      </c>
    </row>
    <row r="5" spans="1:17" ht="51.75" thickBot="1">
      <c r="A5" s="1" t="s">
        <v>24</v>
      </c>
      <c r="B5" s="15">
        <f aca="true" t="shared" si="0" ref="B5:O5">ROUND(B4/$A$4*100,2)</f>
        <v>4.65</v>
      </c>
      <c r="C5" s="15">
        <f t="shared" si="0"/>
        <v>6.85</v>
      </c>
      <c r="D5" s="15">
        <f t="shared" si="0"/>
        <v>13.45</v>
      </c>
      <c r="E5" s="15">
        <f t="shared" si="0"/>
        <v>13.45</v>
      </c>
      <c r="F5" s="15">
        <f t="shared" si="0"/>
        <v>38.39</v>
      </c>
      <c r="G5" s="15">
        <f t="shared" si="0"/>
        <v>28.36</v>
      </c>
      <c r="H5" s="15">
        <f t="shared" si="0"/>
        <v>33.25</v>
      </c>
      <c r="I5" s="15">
        <f t="shared" si="0"/>
        <v>61.61</v>
      </c>
      <c r="J5" s="16">
        <f t="shared" si="0"/>
        <v>12.22</v>
      </c>
      <c r="K5" s="16">
        <f t="shared" si="0"/>
        <v>83.13</v>
      </c>
      <c r="L5" s="16">
        <f t="shared" si="0"/>
        <v>0.49</v>
      </c>
      <c r="M5" s="16">
        <f t="shared" si="0"/>
        <v>3.91</v>
      </c>
      <c r="N5" s="16">
        <f t="shared" si="0"/>
        <v>23.96</v>
      </c>
      <c r="O5" s="16">
        <f t="shared" si="0"/>
        <v>13.94</v>
      </c>
      <c r="P5" s="16">
        <f>ROUND(P4/$A$4*100,2)</f>
        <v>2.69</v>
      </c>
      <c r="Q5" s="73" t="s">
        <v>68</v>
      </c>
    </row>
    <row r="6" spans="1:16" ht="13.5" customHeight="1" thickBot="1">
      <c r="A6" s="149" t="s">
        <v>38</v>
      </c>
      <c r="B6" s="150"/>
      <c r="C6" s="150"/>
      <c r="D6" s="150"/>
      <c r="E6" s="150"/>
      <c r="F6" s="150"/>
      <c r="G6" s="150"/>
      <c r="H6" s="150"/>
      <c r="I6" s="150"/>
      <c r="J6" s="151"/>
      <c r="K6" s="20"/>
      <c r="L6" s="20"/>
      <c r="M6" s="20"/>
      <c r="N6" s="7"/>
      <c r="O6" s="9"/>
      <c r="P6" s="10"/>
    </row>
    <row r="7" spans="1:16" ht="12.75">
      <c r="A7" s="11">
        <f>F7+I7</f>
        <v>430</v>
      </c>
      <c r="B7" s="74">
        <f>'[3]Возрастная структура 3 пок'!B34</f>
        <v>41</v>
      </c>
      <c r="C7" s="11">
        <f>'[3]Возрастная структура 3 пок'!B47</f>
        <v>32</v>
      </c>
      <c r="D7" s="11">
        <f>SUM('[3]Возрастная структура 3 пок'!D16:D22)</f>
        <v>69</v>
      </c>
      <c r="E7" s="11">
        <f>'[3]Возрастная структура 3 пок'!C27</f>
        <v>43</v>
      </c>
      <c r="F7" s="12">
        <f>B7+C7+D7+E7</f>
        <v>185</v>
      </c>
      <c r="G7" s="11">
        <f>'[3]Возрастная структура 3 пок'!D26</f>
        <v>112</v>
      </c>
      <c r="H7" s="11">
        <f>'[3]Возрастная структура 3 пок'!C26</f>
        <v>133</v>
      </c>
      <c r="I7" s="12">
        <f>H7+G7</f>
        <v>245</v>
      </c>
      <c r="J7" s="13">
        <f>'[3]Возрастная структура 3 пок'!B47+'[3]Возрастная структура 3 пок'!B48</f>
        <v>38</v>
      </c>
      <c r="K7" s="17">
        <f>'[3]Возрастная структура 3 пок'!B46</f>
        <v>351</v>
      </c>
      <c r="L7" s="17">
        <f>'[3]Возрастная структура 3 пок'!B28</f>
        <v>6</v>
      </c>
      <c r="M7" s="17">
        <f>J7-C7</f>
        <v>6</v>
      </c>
      <c r="N7" s="17">
        <f>SUM('[3]Возрастная структура 3 пок'!D17:D22)+'[3]для соц кульбыта'!E7</f>
        <v>94</v>
      </c>
      <c r="O7" s="14">
        <f>J7+ROUND(P7/5*3,0)</f>
        <v>55</v>
      </c>
      <c r="P7" s="14">
        <f>'[3]Возрастная структура 3 пок'!B34-'[3]Возрастная структура 3 пок'!B28-'[3]Возрастная структура 3 пок'!B29</f>
        <v>29</v>
      </c>
    </row>
    <row r="8" spans="1:17" ht="51.75" thickBot="1">
      <c r="A8" s="1" t="s">
        <v>24</v>
      </c>
      <c r="B8" s="15">
        <f>ROUND(B7/$A$7*100,2)</f>
        <v>9.53</v>
      </c>
      <c r="C8" s="15">
        <f aca="true" t="shared" si="1" ref="C8:P8">ROUND(C7/$A$7*100,2)</f>
        <v>7.44</v>
      </c>
      <c r="D8" s="15">
        <f>ROUND(D7/$A$7*100,2)</f>
        <v>16.05</v>
      </c>
      <c r="E8" s="15">
        <f t="shared" si="1"/>
        <v>10</v>
      </c>
      <c r="F8" s="15">
        <f t="shared" si="1"/>
        <v>43.02</v>
      </c>
      <c r="G8" s="15">
        <f t="shared" si="1"/>
        <v>26.05</v>
      </c>
      <c r="H8" s="15">
        <f t="shared" si="1"/>
        <v>30.93</v>
      </c>
      <c r="I8" s="15">
        <f t="shared" si="1"/>
        <v>56.98</v>
      </c>
      <c r="J8" s="16">
        <f t="shared" si="1"/>
        <v>8.84</v>
      </c>
      <c r="K8" s="16">
        <f t="shared" si="1"/>
        <v>81.63</v>
      </c>
      <c r="L8" s="16">
        <f t="shared" si="1"/>
        <v>1.4</v>
      </c>
      <c r="M8" s="16"/>
      <c r="N8" s="16">
        <f t="shared" si="1"/>
        <v>21.86</v>
      </c>
      <c r="O8" s="16">
        <f>ROUND(O7/$A$7*100,2)</f>
        <v>12.79</v>
      </c>
      <c r="P8" s="16">
        <f t="shared" si="1"/>
        <v>6.74</v>
      </c>
      <c r="Q8" s="73" t="s">
        <v>69</v>
      </c>
    </row>
    <row r="9" spans="1:17" ht="13.5" thickBot="1">
      <c r="A9" s="152" t="s">
        <v>44</v>
      </c>
      <c r="B9" s="153"/>
      <c r="C9" s="153"/>
      <c r="D9" s="153"/>
      <c r="E9" s="153"/>
      <c r="F9" s="153"/>
      <c r="G9" s="153"/>
      <c r="H9" s="153"/>
      <c r="I9" s="153"/>
      <c r="J9" s="154"/>
      <c r="K9" s="52"/>
      <c r="L9" s="53"/>
      <c r="M9" s="53"/>
      <c r="N9" s="53"/>
      <c r="O9" s="9"/>
      <c r="P9" s="10"/>
      <c r="Q9" s="73"/>
    </row>
    <row r="10" spans="1:17" ht="12.75">
      <c r="A10" s="11">
        <f>F10+I10</f>
        <v>0</v>
      </c>
      <c r="B10" s="12">
        <f>ROUND(B11*'[3]для пояснительной записки'!$E$39/100,0)</f>
        <v>0</v>
      </c>
      <c r="C10" s="12">
        <f>ROUND(C11*'[3]для пояснительной записки'!$E$39/100,0)</f>
        <v>0</v>
      </c>
      <c r="D10" s="12">
        <f>ROUND(D11*'[3]для пояснительной записки'!$E$39/100,0)</f>
        <v>0</v>
      </c>
      <c r="E10" s="12">
        <f>ROUND(E11*'[3]для пояснительной записки'!$E$39/100,0)</f>
        <v>0</v>
      </c>
      <c r="F10" s="12">
        <f>B10+C10+D10+E10</f>
        <v>0</v>
      </c>
      <c r="G10" s="12">
        <f>ROUND(G11*'[3]для пояснительной записки'!$E$39/100,0)</f>
        <v>0</v>
      </c>
      <c r="H10" s="12">
        <f>ROUND(H11*'[3]для пояснительной записки'!$E$39/100,0)</f>
        <v>0</v>
      </c>
      <c r="I10" s="12">
        <f>H10+G10</f>
        <v>0</v>
      </c>
      <c r="J10" s="54">
        <f>ROUND(J11*'[3]для пояснительной записки'!$E$39/100,0)</f>
        <v>0</v>
      </c>
      <c r="K10" s="17">
        <f>A10-J10-B10</f>
        <v>0</v>
      </c>
      <c r="L10" s="54">
        <f>ROUND(L11*'[3]для пояснительной записки'!$E$39/100,0)</f>
        <v>0</v>
      </c>
      <c r="M10" s="54"/>
      <c r="N10" s="54">
        <f>ROUND(N11*'[3]для пояснительной записки'!$E$39/100,0)</f>
        <v>0</v>
      </c>
      <c r="O10" s="54">
        <f>J10+ROUND(P10/5*3,0)</f>
        <v>0</v>
      </c>
      <c r="P10" s="54">
        <f>ROUND(P11*'[3]для пояснительной записки'!$E$39/100,0)</f>
        <v>0</v>
      </c>
      <c r="Q10" s="73"/>
    </row>
    <row r="11" spans="1:17" ht="51">
      <c r="A11" s="55" t="s">
        <v>24</v>
      </c>
      <c r="B11" s="56">
        <f>B8</f>
        <v>9.53</v>
      </c>
      <c r="C11" s="56">
        <f aca="true" t="shared" si="2" ref="C11:P11">C8</f>
        <v>7.44</v>
      </c>
      <c r="D11" s="56">
        <f t="shared" si="2"/>
        <v>16.05</v>
      </c>
      <c r="E11" s="56">
        <f t="shared" si="2"/>
        <v>10</v>
      </c>
      <c r="F11" s="56">
        <f t="shared" si="2"/>
        <v>43.02</v>
      </c>
      <c r="G11" s="56">
        <f t="shared" si="2"/>
        <v>26.05</v>
      </c>
      <c r="H11" s="56">
        <f t="shared" si="2"/>
        <v>30.93</v>
      </c>
      <c r="I11" s="56">
        <f t="shared" si="2"/>
        <v>56.98</v>
      </c>
      <c r="J11" s="57">
        <f t="shared" si="2"/>
        <v>8.84</v>
      </c>
      <c r="K11" s="57">
        <f t="shared" si="2"/>
        <v>81.63</v>
      </c>
      <c r="L11" s="57">
        <f t="shared" si="2"/>
        <v>1.4</v>
      </c>
      <c r="M11" s="57"/>
      <c r="N11" s="57">
        <f t="shared" si="2"/>
        <v>21.86</v>
      </c>
      <c r="O11" s="57">
        <f t="shared" si="2"/>
        <v>12.79</v>
      </c>
      <c r="P11" s="57">
        <f t="shared" si="2"/>
        <v>6.74</v>
      </c>
      <c r="Q11" s="73"/>
    </row>
    <row r="12" spans="1:16" ht="13.5" customHeight="1" thickBot="1">
      <c r="A12" s="155" t="s">
        <v>25</v>
      </c>
      <c r="B12" s="156"/>
      <c r="C12" s="156"/>
      <c r="D12" s="156"/>
      <c r="E12" s="156"/>
      <c r="F12" s="156"/>
      <c r="G12" s="156"/>
      <c r="H12" s="156"/>
      <c r="I12" s="156"/>
      <c r="J12" s="157"/>
      <c r="K12" s="21"/>
      <c r="L12" s="8"/>
      <c r="M12" s="8"/>
      <c r="N12" s="8"/>
      <c r="O12" s="9"/>
      <c r="P12" s="10"/>
    </row>
    <row r="13" spans="1:16" ht="12.75">
      <c r="A13" s="11">
        <f>F13+I13</f>
        <v>450</v>
      </c>
      <c r="B13" s="116">
        <f>'[3]Возрастная структура 5 пок'!B34</f>
        <v>28</v>
      </c>
      <c r="C13" s="12">
        <f>'[3]Возрастная структура 5 пок'!B47</f>
        <v>50</v>
      </c>
      <c r="D13" s="12">
        <f>'[3]Возрастная структура 5 пок'!D27</f>
        <v>68</v>
      </c>
      <c r="E13" s="12">
        <f>'[3]Возрастная структура 5 пок'!C27</f>
        <v>48</v>
      </c>
      <c r="F13" s="12">
        <f>B13+C13+D13+E13</f>
        <v>194</v>
      </c>
      <c r="G13" s="12">
        <f>'[3]Возрастная структура 5 пок'!D26</f>
        <v>128</v>
      </c>
      <c r="H13" s="51">
        <f>'[3]Возрастная структура 5 пок'!C26</f>
        <v>128</v>
      </c>
      <c r="I13" s="12">
        <f>H13+G13</f>
        <v>256</v>
      </c>
      <c r="J13" s="13">
        <f>'[3]Возрастная структура 5 пок'!B47+'[3]Возрастная структура 5 пок'!B48</f>
        <v>61</v>
      </c>
      <c r="K13" s="14">
        <f>A13-J13-B13</f>
        <v>361</v>
      </c>
      <c r="L13" s="14">
        <f>'[3]Возрастная структура 5 пок'!B28</f>
        <v>4</v>
      </c>
      <c r="M13" s="14">
        <f>J13-C13</f>
        <v>11</v>
      </c>
      <c r="N13" s="14">
        <f>SUM('[3]Возрастная структура 5 пок'!D17:D22)+'[3]для соц кульбыта'!E13</f>
        <v>116</v>
      </c>
      <c r="O13" s="14">
        <f>J13+ROUND(P13/5*3,0)</f>
        <v>73</v>
      </c>
      <c r="P13" s="14">
        <f>'[3]Возрастная структура 5 пок'!B34-'[3]Возрастная структура 5 пок'!B29-'[3]Возрастная структура 5 пок'!B28</f>
        <v>20</v>
      </c>
    </row>
    <row r="14" spans="1:16" ht="51.75" thickBot="1">
      <c r="A14" s="1" t="s">
        <v>24</v>
      </c>
      <c r="B14" s="15">
        <f>ROUND(B13/$A$13*100,2)</f>
        <v>6.22</v>
      </c>
      <c r="C14" s="15">
        <f aca="true" t="shared" si="3" ref="C14:P14">ROUND(C13/$A$13*100,2)</f>
        <v>11.11</v>
      </c>
      <c r="D14" s="15">
        <f t="shared" si="3"/>
        <v>15.11</v>
      </c>
      <c r="E14" s="15">
        <f t="shared" si="3"/>
        <v>10.67</v>
      </c>
      <c r="F14" s="15">
        <f t="shared" si="3"/>
        <v>43.11</v>
      </c>
      <c r="G14" s="15">
        <f t="shared" si="3"/>
        <v>28.44</v>
      </c>
      <c r="H14" s="15">
        <f t="shared" si="3"/>
        <v>28.44</v>
      </c>
      <c r="I14" s="15">
        <f t="shared" si="3"/>
        <v>56.89</v>
      </c>
      <c r="J14" s="16">
        <f t="shared" si="3"/>
        <v>13.56</v>
      </c>
      <c r="K14" s="16">
        <f t="shared" si="3"/>
        <v>80.22</v>
      </c>
      <c r="L14" s="16">
        <f t="shared" si="3"/>
        <v>0.89</v>
      </c>
      <c r="M14" s="16"/>
      <c r="N14" s="16">
        <f t="shared" si="3"/>
        <v>25.78</v>
      </c>
      <c r="O14" s="16">
        <f t="shared" si="3"/>
        <v>16.22</v>
      </c>
      <c r="P14" s="16">
        <f t="shared" si="3"/>
        <v>4.44</v>
      </c>
    </row>
    <row r="15" spans="1:16" ht="13.5" thickBot="1">
      <c r="A15" s="152" t="s">
        <v>45</v>
      </c>
      <c r="B15" s="153"/>
      <c r="C15" s="153"/>
      <c r="D15" s="153"/>
      <c r="E15" s="153"/>
      <c r="F15" s="153"/>
      <c r="G15" s="153"/>
      <c r="H15" s="153"/>
      <c r="I15" s="153"/>
      <c r="J15" s="154"/>
      <c r="K15" s="52"/>
      <c r="L15" s="53"/>
      <c r="M15" s="53"/>
      <c r="N15" s="53"/>
      <c r="O15" s="9"/>
      <c r="P15" s="10"/>
    </row>
    <row r="16" spans="1:16" ht="12.75">
      <c r="A16" s="11">
        <f>F16+I16</f>
        <v>0</v>
      </c>
      <c r="B16" s="12">
        <f>ROUND(B17*'[3]для пояснительной записки'!$E$40/100,0)</f>
        <v>0</v>
      </c>
      <c r="C16" s="12">
        <f>ROUND(C17*'[3]для пояснительной записки'!$E$40/100,0)</f>
        <v>0</v>
      </c>
      <c r="D16" s="12">
        <f>ROUND(D17*'[3]для пояснительной записки'!$E$40/100,0)</f>
        <v>0</v>
      </c>
      <c r="E16" s="12">
        <f>ROUND(E17*'[3]для пояснительной записки'!$E$40/100,0)</f>
        <v>0</v>
      </c>
      <c r="F16" s="12">
        <f>B16+C16+D16+E16</f>
        <v>0</v>
      </c>
      <c r="G16" s="12">
        <f>ROUND(G17*'[3]для пояснительной записки'!$E$40/100,0)</f>
        <v>0</v>
      </c>
      <c r="H16" s="12">
        <f>ROUND(H17*'[3]для пояснительной записки'!$E$40/100,0)</f>
        <v>0</v>
      </c>
      <c r="I16" s="12">
        <f>H16+G16</f>
        <v>0</v>
      </c>
      <c r="J16" s="54">
        <f>ROUND(J17*'[3]для пояснительной записки'!$E$40/100,0)</f>
        <v>0</v>
      </c>
      <c r="K16" s="17">
        <f>A16-J16-B16</f>
        <v>0</v>
      </c>
      <c r="L16" s="54">
        <f>ROUND(L17*'[3]для пояснительной записки'!$E$40/100,0)</f>
        <v>0</v>
      </c>
      <c r="M16" s="54"/>
      <c r="N16" s="54">
        <f>ROUND(N17*'[3]для пояснительной записки'!$E$40/100,0)</f>
        <v>0</v>
      </c>
      <c r="O16" s="14">
        <f>J16+ROUND(P16/5*3,0)</f>
        <v>0</v>
      </c>
      <c r="P16" s="54">
        <f>ROUND(P17*'[3]для пояснительной записки'!$E$40/100,0)</f>
        <v>0</v>
      </c>
    </row>
    <row r="17" spans="1:16" ht="51">
      <c r="A17" s="55" t="s">
        <v>24</v>
      </c>
      <c r="B17" s="56">
        <f>B14</f>
        <v>6.22</v>
      </c>
      <c r="C17" s="56">
        <f aca="true" t="shared" si="4" ref="C17:P17">C14</f>
        <v>11.11</v>
      </c>
      <c r="D17" s="56">
        <f t="shared" si="4"/>
        <v>15.11</v>
      </c>
      <c r="E17" s="56">
        <f t="shared" si="4"/>
        <v>10.67</v>
      </c>
      <c r="F17" s="56">
        <f t="shared" si="4"/>
        <v>43.11</v>
      </c>
      <c r="G17" s="56">
        <f t="shared" si="4"/>
        <v>28.44</v>
      </c>
      <c r="H17" s="56">
        <f t="shared" si="4"/>
        <v>28.44</v>
      </c>
      <c r="I17" s="56">
        <f t="shared" si="4"/>
        <v>56.89</v>
      </c>
      <c r="J17" s="57">
        <f t="shared" si="4"/>
        <v>13.56</v>
      </c>
      <c r="K17" s="57">
        <f t="shared" si="4"/>
        <v>80.22</v>
      </c>
      <c r="L17" s="57">
        <f t="shared" si="4"/>
        <v>0.89</v>
      </c>
      <c r="M17" s="57"/>
      <c r="N17" s="57">
        <f t="shared" si="4"/>
        <v>25.78</v>
      </c>
      <c r="O17" s="57">
        <f t="shared" si="4"/>
        <v>16.22</v>
      </c>
      <c r="P17" s="57">
        <f t="shared" si="4"/>
        <v>4.44</v>
      </c>
    </row>
    <row r="21" spans="2:11" ht="15.75" customHeight="1">
      <c r="B21" s="158" t="s">
        <v>70</v>
      </c>
      <c r="C21" s="159" t="s">
        <v>71</v>
      </c>
      <c r="D21" s="159"/>
      <c r="E21" s="159"/>
      <c r="F21" s="159"/>
      <c r="G21" s="159"/>
      <c r="H21" s="159"/>
      <c r="I21" s="159"/>
      <c r="J21" s="159"/>
      <c r="K21" s="159"/>
    </row>
    <row r="22" spans="2:11" ht="112.5">
      <c r="B22" s="158"/>
      <c r="C22" s="76" t="s">
        <v>72</v>
      </c>
      <c r="D22" s="76" t="s">
        <v>73</v>
      </c>
      <c r="E22" s="76" t="s">
        <v>74</v>
      </c>
      <c r="F22" s="76" t="s">
        <v>75</v>
      </c>
      <c r="G22" s="76" t="s">
        <v>76</v>
      </c>
      <c r="H22" s="76" t="s">
        <v>22</v>
      </c>
      <c r="I22" s="76" t="s">
        <v>77</v>
      </c>
      <c r="J22" s="76" t="s">
        <v>78</v>
      </c>
      <c r="K22" s="76" t="s">
        <v>79</v>
      </c>
    </row>
    <row r="23" spans="2:11" ht="12.75" customHeight="1">
      <c r="B23" s="160" t="s">
        <v>80</v>
      </c>
      <c r="C23" s="161"/>
      <c r="D23" s="161"/>
      <c r="E23" s="161"/>
      <c r="F23" s="161"/>
      <c r="G23" s="161"/>
      <c r="H23" s="161"/>
      <c r="I23" s="161"/>
      <c r="J23" s="161"/>
      <c r="K23" s="161"/>
    </row>
    <row r="24" spans="2:11" ht="15.75">
      <c r="B24" s="77">
        <f>E24+H24+K24</f>
        <v>409</v>
      </c>
      <c r="C24" s="78">
        <f>B4</f>
        <v>19</v>
      </c>
      <c r="D24" s="78">
        <f>C4</f>
        <v>28</v>
      </c>
      <c r="E24" s="78">
        <f>D24+C24</f>
        <v>47</v>
      </c>
      <c r="F24" s="78">
        <f>G4</f>
        <v>116</v>
      </c>
      <c r="G24" s="78">
        <f>H4</f>
        <v>136</v>
      </c>
      <c r="H24" s="78">
        <f>F24+G24</f>
        <v>252</v>
      </c>
      <c r="I24" s="78">
        <f>D4</f>
        <v>55</v>
      </c>
      <c r="J24" s="78">
        <f>E4</f>
        <v>55</v>
      </c>
      <c r="K24" s="78">
        <f>J24+I24</f>
        <v>110</v>
      </c>
    </row>
    <row r="25" spans="2:11" ht="15.75">
      <c r="B25" s="75">
        <f>E25+H25+K25</f>
        <v>100</v>
      </c>
      <c r="C25" s="79">
        <f>B5-0.01</f>
        <v>4.640000000000001</v>
      </c>
      <c r="D25" s="80">
        <f>C5</f>
        <v>6.85</v>
      </c>
      <c r="E25" s="80">
        <f>C25+D25</f>
        <v>11.49</v>
      </c>
      <c r="F25" s="80">
        <f>G5</f>
        <v>28.36</v>
      </c>
      <c r="G25" s="80">
        <f>H5</f>
        <v>33.25</v>
      </c>
      <c r="H25" s="80">
        <f>G25+F25</f>
        <v>61.61</v>
      </c>
      <c r="I25" s="80">
        <f>D5</f>
        <v>13.45</v>
      </c>
      <c r="J25" s="80">
        <f>E5</f>
        <v>13.45</v>
      </c>
      <c r="K25" s="80">
        <f>J25+I25</f>
        <v>26.9</v>
      </c>
    </row>
    <row r="26" spans="2:11" ht="12.75" customHeight="1">
      <c r="B26" s="160" t="s">
        <v>81</v>
      </c>
      <c r="C26" s="161"/>
      <c r="D26" s="161"/>
      <c r="E26" s="161"/>
      <c r="F26" s="161"/>
      <c r="G26" s="161"/>
      <c r="H26" s="161"/>
      <c r="I26" s="161"/>
      <c r="J26" s="161"/>
      <c r="K26" s="161"/>
    </row>
    <row r="27" spans="2:11" ht="15.75">
      <c r="B27" s="75">
        <f>E27+H27+K27</f>
        <v>430</v>
      </c>
      <c r="C27" s="81">
        <f>B7</f>
        <v>41</v>
      </c>
      <c r="D27" s="81">
        <f>C7</f>
        <v>32</v>
      </c>
      <c r="E27" s="81">
        <f>C27+D27</f>
        <v>73</v>
      </c>
      <c r="F27" s="81">
        <f>G7</f>
        <v>112</v>
      </c>
      <c r="G27" s="81">
        <f>H7</f>
        <v>133</v>
      </c>
      <c r="H27" s="81">
        <f>F27+G27</f>
        <v>245</v>
      </c>
      <c r="I27" s="81">
        <f>D7</f>
        <v>69</v>
      </c>
      <c r="J27" s="81">
        <f>E7</f>
        <v>43</v>
      </c>
      <c r="K27" s="81">
        <f>J27+I27</f>
        <v>112</v>
      </c>
    </row>
    <row r="28" spans="2:11" ht="15.75" customHeight="1">
      <c r="B28" s="75">
        <f>E28+H28+K28</f>
        <v>100</v>
      </c>
      <c r="C28" s="80">
        <f>B8</f>
        <v>9.53</v>
      </c>
      <c r="D28" s="80">
        <f>C8</f>
        <v>7.44</v>
      </c>
      <c r="E28" s="82">
        <f>C28+D28</f>
        <v>16.97</v>
      </c>
      <c r="F28" s="80">
        <f>G8</f>
        <v>26.05</v>
      </c>
      <c r="G28" s="80">
        <f>H8</f>
        <v>30.93</v>
      </c>
      <c r="H28" s="82">
        <f>F28+G28</f>
        <v>56.980000000000004</v>
      </c>
      <c r="I28" s="80">
        <f>D8</f>
        <v>16.05</v>
      </c>
      <c r="J28" s="80">
        <f>E8</f>
        <v>10</v>
      </c>
      <c r="K28" s="82">
        <f>J28+I28</f>
        <v>26.05</v>
      </c>
    </row>
    <row r="29" spans="2:11" ht="12.75" customHeight="1">
      <c r="B29" s="160" t="s">
        <v>82</v>
      </c>
      <c r="C29" s="161"/>
      <c r="D29" s="161"/>
      <c r="E29" s="161"/>
      <c r="F29" s="161"/>
      <c r="G29" s="161"/>
      <c r="H29" s="161"/>
      <c r="I29" s="161"/>
      <c r="J29" s="161"/>
      <c r="K29" s="161"/>
    </row>
    <row r="30" spans="2:11" ht="15.75">
      <c r="B30" s="75">
        <f>E30+H30+K30</f>
        <v>450</v>
      </c>
      <c r="C30" s="81">
        <f>B13</f>
        <v>28</v>
      </c>
      <c r="D30" s="81">
        <f>C13</f>
        <v>50</v>
      </c>
      <c r="E30" s="81">
        <f>C30+D30</f>
        <v>78</v>
      </c>
      <c r="F30" s="81">
        <f>G13</f>
        <v>128</v>
      </c>
      <c r="G30" s="81">
        <f>H13</f>
        <v>128</v>
      </c>
      <c r="H30" s="81">
        <f>F30+G30</f>
        <v>256</v>
      </c>
      <c r="I30" s="81">
        <f>D13</f>
        <v>68</v>
      </c>
      <c r="J30" s="81">
        <f>E13</f>
        <v>48</v>
      </c>
      <c r="K30" s="81">
        <f>J30+I30</f>
        <v>116</v>
      </c>
    </row>
    <row r="31" spans="2:11" ht="15.75">
      <c r="B31" s="75">
        <f>E31+H31+K31</f>
        <v>100</v>
      </c>
      <c r="C31" s="80">
        <f>B14</f>
        <v>6.22</v>
      </c>
      <c r="D31" s="79">
        <f>C14+0.01</f>
        <v>11.12</v>
      </c>
      <c r="E31" s="82">
        <f>C31+D31</f>
        <v>17.34</v>
      </c>
      <c r="F31" s="80">
        <f>G14</f>
        <v>28.44</v>
      </c>
      <c r="G31" s="80">
        <f>H14</f>
        <v>28.44</v>
      </c>
      <c r="H31" s="82">
        <f>F31+G31</f>
        <v>56.88</v>
      </c>
      <c r="I31" s="80">
        <f>D14</f>
        <v>15.11</v>
      </c>
      <c r="J31" s="80">
        <f>E14</f>
        <v>10.67</v>
      </c>
      <c r="K31" s="82">
        <f>J31+I31</f>
        <v>25.78</v>
      </c>
    </row>
  </sheetData>
  <sheetProtection/>
  <mergeCells count="12">
    <mergeCell ref="B21:B22"/>
    <mergeCell ref="C21:K21"/>
    <mergeCell ref="B23:K23"/>
    <mergeCell ref="B26:K26"/>
    <mergeCell ref="B29:K29"/>
    <mergeCell ref="A15:J15"/>
    <mergeCell ref="A1:A2"/>
    <mergeCell ref="B1:I1"/>
    <mergeCell ref="A3:I3"/>
    <mergeCell ref="A6:J6"/>
    <mergeCell ref="A9:J9"/>
    <mergeCell ref="A12:J12"/>
  </mergeCells>
  <hyperlinks>
    <hyperlink ref="Q5" location="'Возростная стр-ра'!A1" display="'Возростная стр-ра'!A1"/>
    <hyperlink ref="Q8" location="'Возрастная структура 3 пок'!A1" display="'Возрастная структура 3 пок'!A1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J8" sqref="J8"/>
    </sheetView>
  </sheetViews>
  <sheetFormatPr defaultColWidth="9.00390625" defaultRowHeight="12.75"/>
  <sheetData>
    <row r="1" spans="1:9" ht="12.75" customHeight="1">
      <c r="A1" s="144" t="s">
        <v>15</v>
      </c>
      <c r="B1" s="146" t="s">
        <v>16</v>
      </c>
      <c r="C1" s="147"/>
      <c r="D1" s="147"/>
      <c r="E1" s="147"/>
      <c r="F1" s="147"/>
      <c r="G1" s="147"/>
      <c r="H1" s="147"/>
      <c r="I1" s="148"/>
    </row>
    <row r="2" spans="1:16" ht="77.25" thickBot="1">
      <c r="A2" s="145"/>
      <c r="B2" s="1" t="s">
        <v>34</v>
      </c>
      <c r="C2" s="1" t="s">
        <v>36</v>
      </c>
      <c r="D2" s="1" t="s">
        <v>17</v>
      </c>
      <c r="E2" s="1" t="s">
        <v>18</v>
      </c>
      <c r="F2" s="1" t="s">
        <v>19</v>
      </c>
      <c r="G2" s="1" t="s">
        <v>20</v>
      </c>
      <c r="H2" s="1" t="s">
        <v>21</v>
      </c>
      <c r="I2" s="2" t="s">
        <v>22</v>
      </c>
      <c r="J2" s="3" t="s">
        <v>35</v>
      </c>
      <c r="K2" s="4" t="s">
        <v>26</v>
      </c>
      <c r="L2" s="4" t="s">
        <v>27</v>
      </c>
      <c r="M2" s="4" t="s">
        <v>37</v>
      </c>
      <c r="N2" s="4" t="s">
        <v>28</v>
      </c>
      <c r="O2" s="5" t="s">
        <v>39</v>
      </c>
      <c r="P2" s="5" t="s">
        <v>92</v>
      </c>
    </row>
    <row r="3" spans="1:16" ht="13.5" customHeight="1" thickBot="1">
      <c r="A3" s="149" t="s">
        <v>23</v>
      </c>
      <c r="B3" s="150"/>
      <c r="C3" s="150"/>
      <c r="D3" s="150"/>
      <c r="E3" s="150"/>
      <c r="F3" s="150"/>
      <c r="G3" s="150"/>
      <c r="H3" s="150"/>
      <c r="I3" s="150"/>
      <c r="J3" s="6"/>
      <c r="K3" s="7"/>
      <c r="L3" s="8"/>
      <c r="M3" s="8"/>
      <c r="N3" s="8"/>
      <c r="O3" s="9"/>
      <c r="P3" s="10"/>
    </row>
    <row r="4" spans="1:16" ht="12.75">
      <c r="A4" s="11">
        <v>27</v>
      </c>
      <c r="B4" s="51">
        <v>3</v>
      </c>
      <c r="C4" s="12">
        <v>5</v>
      </c>
      <c r="D4" s="12"/>
      <c r="E4" s="12"/>
      <c r="F4" s="12"/>
      <c r="G4" s="12">
        <v>8</v>
      </c>
      <c r="H4" s="12">
        <v>11</v>
      </c>
      <c r="I4" s="12"/>
      <c r="J4" s="13"/>
      <c r="K4" s="14"/>
      <c r="L4" s="14"/>
      <c r="M4" s="14"/>
      <c r="N4" s="14"/>
      <c r="O4" s="14"/>
      <c r="P4" s="14"/>
    </row>
    <row r="5" spans="1:17" ht="51.75" thickBot="1">
      <c r="A5" s="1" t="s">
        <v>24</v>
      </c>
      <c r="B5" s="15"/>
      <c r="C5" s="15"/>
      <c r="D5" s="15"/>
      <c r="E5" s="15"/>
      <c r="F5" s="15"/>
      <c r="G5" s="15"/>
      <c r="H5" s="15"/>
      <c r="I5" s="15"/>
      <c r="J5" s="16"/>
      <c r="K5" s="16"/>
      <c r="L5" s="16"/>
      <c r="M5" s="16"/>
      <c r="N5" s="16"/>
      <c r="O5" s="16"/>
      <c r="P5" s="16"/>
      <c r="Q5" s="73" t="s">
        <v>68</v>
      </c>
    </row>
    <row r="6" spans="1:16" ht="13.5" customHeight="1" thickBot="1">
      <c r="A6" s="149" t="s">
        <v>38</v>
      </c>
      <c r="B6" s="150"/>
      <c r="C6" s="150"/>
      <c r="D6" s="150"/>
      <c r="E6" s="150"/>
      <c r="F6" s="150"/>
      <c r="G6" s="150"/>
      <c r="H6" s="150"/>
      <c r="I6" s="150"/>
      <c r="J6" s="151"/>
      <c r="K6" s="20"/>
      <c r="L6" s="20"/>
      <c r="M6" s="20"/>
      <c r="N6" s="7"/>
      <c r="O6" s="9"/>
      <c r="P6" s="10"/>
    </row>
    <row r="7" spans="1:16" ht="12.75">
      <c r="A7" s="11">
        <v>27</v>
      </c>
      <c r="B7" s="51">
        <v>3</v>
      </c>
      <c r="C7" s="12">
        <v>5</v>
      </c>
      <c r="D7" s="12"/>
      <c r="E7" s="12"/>
      <c r="F7" s="12"/>
      <c r="G7" s="12">
        <v>8</v>
      </c>
      <c r="H7" s="12">
        <v>11</v>
      </c>
      <c r="I7" s="12"/>
      <c r="J7" s="13"/>
      <c r="K7" s="17"/>
      <c r="L7" s="17"/>
      <c r="M7" s="17"/>
      <c r="N7" s="17"/>
      <c r="O7" s="14"/>
      <c r="P7" s="14"/>
    </row>
    <row r="8" spans="1:17" ht="51.75" thickBot="1">
      <c r="A8" s="1" t="s">
        <v>24</v>
      </c>
      <c r="B8" s="15"/>
      <c r="C8" s="15"/>
      <c r="D8" s="15"/>
      <c r="E8" s="15"/>
      <c r="F8" s="15"/>
      <c r="G8" s="15"/>
      <c r="H8" s="15"/>
      <c r="I8" s="15"/>
      <c r="J8" s="16"/>
      <c r="K8" s="16"/>
      <c r="L8" s="16"/>
      <c r="M8" s="16"/>
      <c r="N8" s="16"/>
      <c r="O8" s="16"/>
      <c r="P8" s="16"/>
      <c r="Q8" s="73" t="s">
        <v>69</v>
      </c>
    </row>
    <row r="9" spans="1:17" ht="13.5" thickBot="1">
      <c r="A9" s="152" t="s">
        <v>44</v>
      </c>
      <c r="B9" s="153"/>
      <c r="C9" s="153"/>
      <c r="D9" s="153"/>
      <c r="E9" s="153"/>
      <c r="F9" s="153"/>
      <c r="G9" s="153"/>
      <c r="H9" s="153"/>
      <c r="I9" s="153"/>
      <c r="J9" s="154"/>
      <c r="K9" s="52"/>
      <c r="L9" s="53"/>
      <c r="M9" s="53"/>
      <c r="N9" s="53"/>
      <c r="O9" s="9"/>
      <c r="P9" s="10"/>
      <c r="Q9" s="73"/>
    </row>
    <row r="10" spans="1:17" ht="12.75">
      <c r="A10" s="11">
        <f>F10+I10</f>
        <v>0</v>
      </c>
      <c r="B10" s="12">
        <f>ROUND(B11*'[3]для пояснительной записки'!$E$39/100,0)</f>
        <v>0</v>
      </c>
      <c r="C10" s="12">
        <f>ROUND(C11*'[3]для пояснительной записки'!$E$39/100,0)</f>
        <v>0</v>
      </c>
      <c r="D10" s="12">
        <f>ROUND(D11*'[3]для пояснительной записки'!$E$39/100,0)</f>
        <v>0</v>
      </c>
      <c r="E10" s="12">
        <f>ROUND(E11*'[3]для пояснительной записки'!$E$39/100,0)</f>
        <v>0</v>
      </c>
      <c r="F10" s="12">
        <f>B10+C10+D10+E10</f>
        <v>0</v>
      </c>
      <c r="G10" s="12">
        <f>ROUND(G11*'[3]для пояснительной записки'!$E$39/100,0)</f>
        <v>0</v>
      </c>
      <c r="H10" s="12">
        <f>ROUND(H11*'[3]для пояснительной записки'!$E$39/100,0)</f>
        <v>0</v>
      </c>
      <c r="I10" s="12">
        <f>H10+G10</f>
        <v>0</v>
      </c>
      <c r="J10" s="54">
        <f>ROUND(J11*'[3]для пояснительной записки'!$E$39/100,0)</f>
        <v>0</v>
      </c>
      <c r="K10" s="17">
        <f>A10-J10-B10</f>
        <v>0</v>
      </c>
      <c r="L10" s="54">
        <f>ROUND(L11*'[3]для пояснительной записки'!$E$39/100,0)</f>
        <v>0</v>
      </c>
      <c r="M10" s="54"/>
      <c r="N10" s="54">
        <f>ROUND(N11*'[3]для пояснительной записки'!$E$39/100,0)</f>
        <v>0</v>
      </c>
      <c r="O10" s="54">
        <f>J10+ROUND(P10/5*3,0)</f>
        <v>0</v>
      </c>
      <c r="P10" s="54">
        <f>ROUND(P11*'[3]для пояснительной записки'!$E$39/100,0)</f>
        <v>0</v>
      </c>
      <c r="Q10" s="73"/>
    </row>
    <row r="11" spans="1:17" ht="51">
      <c r="A11" s="55" t="s">
        <v>24</v>
      </c>
      <c r="B11" s="56">
        <f>B8</f>
        <v>0</v>
      </c>
      <c r="C11" s="56">
        <f aca="true" t="shared" si="0" ref="C11:P11">C8</f>
        <v>0</v>
      </c>
      <c r="D11" s="56">
        <f t="shared" si="0"/>
        <v>0</v>
      </c>
      <c r="E11" s="56">
        <f t="shared" si="0"/>
        <v>0</v>
      </c>
      <c r="F11" s="56">
        <f t="shared" si="0"/>
        <v>0</v>
      </c>
      <c r="G11" s="56">
        <f t="shared" si="0"/>
        <v>0</v>
      </c>
      <c r="H11" s="56">
        <f t="shared" si="0"/>
        <v>0</v>
      </c>
      <c r="I11" s="56">
        <f t="shared" si="0"/>
        <v>0</v>
      </c>
      <c r="J11" s="57">
        <f t="shared" si="0"/>
        <v>0</v>
      </c>
      <c r="K11" s="57">
        <f t="shared" si="0"/>
        <v>0</v>
      </c>
      <c r="L11" s="57">
        <f t="shared" si="0"/>
        <v>0</v>
      </c>
      <c r="M11" s="57"/>
      <c r="N11" s="57">
        <f t="shared" si="0"/>
        <v>0</v>
      </c>
      <c r="O11" s="57">
        <f t="shared" si="0"/>
        <v>0</v>
      </c>
      <c r="P11" s="57">
        <f t="shared" si="0"/>
        <v>0</v>
      </c>
      <c r="Q11" s="73"/>
    </row>
    <row r="12" spans="1:16" ht="13.5" customHeight="1" thickBot="1">
      <c r="A12" s="155" t="s">
        <v>25</v>
      </c>
      <c r="B12" s="156"/>
      <c r="C12" s="156"/>
      <c r="D12" s="156"/>
      <c r="E12" s="156"/>
      <c r="F12" s="156"/>
      <c r="G12" s="156"/>
      <c r="H12" s="156"/>
      <c r="I12" s="156"/>
      <c r="J12" s="157"/>
      <c r="K12" s="21"/>
      <c r="L12" s="8"/>
      <c r="M12" s="8"/>
      <c r="N12" s="8"/>
      <c r="O12" s="9"/>
      <c r="P12" s="10"/>
    </row>
    <row r="13" spans="1:16" ht="12.75">
      <c r="A13" s="11">
        <v>27</v>
      </c>
      <c r="B13" s="51">
        <v>3</v>
      </c>
      <c r="C13" s="12">
        <v>5</v>
      </c>
      <c r="D13" s="12"/>
      <c r="E13" s="12"/>
      <c r="F13" s="12"/>
      <c r="G13" s="12">
        <v>8</v>
      </c>
      <c r="H13" s="12">
        <v>11</v>
      </c>
      <c r="I13" s="12"/>
      <c r="J13" s="13"/>
      <c r="K13" s="14"/>
      <c r="L13" s="14"/>
      <c r="M13" s="14"/>
      <c r="N13" s="14"/>
      <c r="O13" s="14"/>
      <c r="P13" s="14"/>
    </row>
    <row r="14" spans="1:16" ht="51.75" thickBot="1">
      <c r="A14" s="1" t="s">
        <v>24</v>
      </c>
      <c r="B14" s="15"/>
      <c r="C14" s="15"/>
      <c r="D14" s="15"/>
      <c r="E14" s="15"/>
      <c r="F14" s="15"/>
      <c r="G14" s="15"/>
      <c r="H14" s="15"/>
      <c r="I14" s="15"/>
      <c r="J14" s="16"/>
      <c r="K14" s="16"/>
      <c r="L14" s="16"/>
      <c r="M14" s="16"/>
      <c r="N14" s="16"/>
      <c r="O14" s="16"/>
      <c r="P14" s="16"/>
    </row>
    <row r="15" spans="1:16" ht="13.5" thickBot="1">
      <c r="A15" s="152" t="s">
        <v>45</v>
      </c>
      <c r="B15" s="153"/>
      <c r="C15" s="153"/>
      <c r="D15" s="153"/>
      <c r="E15" s="153"/>
      <c r="F15" s="153"/>
      <c r="G15" s="153"/>
      <c r="H15" s="153"/>
      <c r="I15" s="153"/>
      <c r="J15" s="154"/>
      <c r="K15" s="52"/>
      <c r="L15" s="53"/>
      <c r="M15" s="53"/>
      <c r="N15" s="53"/>
      <c r="O15" s="9"/>
      <c r="P15" s="10"/>
    </row>
    <row r="16" spans="1:16" ht="12.75">
      <c r="A16" s="11">
        <f>F16+I16</f>
        <v>0</v>
      </c>
      <c r="B16" s="12">
        <f>ROUND(B17*'[3]для пояснительной записки'!$E$40/100,0)</f>
        <v>0</v>
      </c>
      <c r="C16" s="12">
        <f>ROUND(C17*'[3]для пояснительной записки'!$E$40/100,0)</f>
        <v>0</v>
      </c>
      <c r="D16" s="12">
        <f>ROUND(D17*'[3]для пояснительной записки'!$E$40/100,0)</f>
        <v>0</v>
      </c>
      <c r="E16" s="12">
        <f>ROUND(E17*'[3]для пояснительной записки'!$E$40/100,0)</f>
        <v>0</v>
      </c>
      <c r="F16" s="12">
        <f>B16+C16+D16+E16</f>
        <v>0</v>
      </c>
      <c r="G16" s="12">
        <f>ROUND(G17*'[3]для пояснительной записки'!$E$40/100,0)</f>
        <v>0</v>
      </c>
      <c r="H16" s="12">
        <f>ROUND(H17*'[3]для пояснительной записки'!$E$40/100,0)</f>
        <v>0</v>
      </c>
      <c r="I16" s="12">
        <f>H16+G16</f>
        <v>0</v>
      </c>
      <c r="J16" s="54">
        <f>ROUND(J17*'[3]для пояснительной записки'!$E$40/100,0)</f>
        <v>0</v>
      </c>
      <c r="K16" s="17">
        <f>A16-J16-B16</f>
        <v>0</v>
      </c>
      <c r="L16" s="54">
        <f>ROUND(L17*'[3]для пояснительной записки'!$E$40/100,0)</f>
        <v>0</v>
      </c>
      <c r="M16" s="54"/>
      <c r="N16" s="54">
        <f>ROUND(N17*'[3]для пояснительной записки'!$E$40/100,0)</f>
        <v>0</v>
      </c>
      <c r="O16" s="14">
        <f>J16+ROUND(P16/5*3,0)</f>
        <v>0</v>
      </c>
      <c r="P16" s="54">
        <f>ROUND(P17*'[3]для пояснительной записки'!$E$40/100,0)</f>
        <v>0</v>
      </c>
    </row>
    <row r="17" spans="1:16" ht="51">
      <c r="A17" s="55" t="s">
        <v>24</v>
      </c>
      <c r="B17" s="56">
        <f>B14</f>
        <v>0</v>
      </c>
      <c r="C17" s="56">
        <f aca="true" t="shared" si="1" ref="C17:P17">C14</f>
        <v>0</v>
      </c>
      <c r="D17" s="56">
        <f t="shared" si="1"/>
        <v>0</v>
      </c>
      <c r="E17" s="56">
        <f t="shared" si="1"/>
        <v>0</v>
      </c>
      <c r="F17" s="56">
        <f t="shared" si="1"/>
        <v>0</v>
      </c>
      <c r="G17" s="56">
        <f t="shared" si="1"/>
        <v>0</v>
      </c>
      <c r="H17" s="56">
        <f t="shared" si="1"/>
        <v>0</v>
      </c>
      <c r="I17" s="56">
        <f t="shared" si="1"/>
        <v>0</v>
      </c>
      <c r="J17" s="57">
        <f t="shared" si="1"/>
        <v>0</v>
      </c>
      <c r="K17" s="57">
        <f t="shared" si="1"/>
        <v>0</v>
      </c>
      <c r="L17" s="57">
        <f t="shared" si="1"/>
        <v>0</v>
      </c>
      <c r="M17" s="57"/>
      <c r="N17" s="57">
        <f t="shared" si="1"/>
        <v>0</v>
      </c>
      <c r="O17" s="57">
        <f t="shared" si="1"/>
        <v>0</v>
      </c>
      <c r="P17" s="57">
        <f t="shared" si="1"/>
        <v>0</v>
      </c>
    </row>
    <row r="21" spans="2:11" ht="15.75" customHeight="1">
      <c r="B21" s="158" t="s">
        <v>70</v>
      </c>
      <c r="C21" s="159" t="s">
        <v>71</v>
      </c>
      <c r="D21" s="159"/>
      <c r="E21" s="159"/>
      <c r="F21" s="159"/>
      <c r="G21" s="159"/>
      <c r="H21" s="159"/>
      <c r="I21" s="159"/>
      <c r="J21" s="159"/>
      <c r="K21" s="159"/>
    </row>
    <row r="22" spans="2:11" ht="112.5">
      <c r="B22" s="158"/>
      <c r="C22" s="76" t="s">
        <v>72</v>
      </c>
      <c r="D22" s="76" t="s">
        <v>73</v>
      </c>
      <c r="E22" s="76" t="s">
        <v>74</v>
      </c>
      <c r="F22" s="76" t="s">
        <v>75</v>
      </c>
      <c r="G22" s="76" t="s">
        <v>76</v>
      </c>
      <c r="H22" s="76" t="s">
        <v>22</v>
      </c>
      <c r="I22" s="76" t="s">
        <v>77</v>
      </c>
      <c r="J22" s="76" t="s">
        <v>78</v>
      </c>
      <c r="K22" s="76" t="s">
        <v>79</v>
      </c>
    </row>
    <row r="23" spans="2:11" ht="12.75" customHeight="1">
      <c r="B23" s="160" t="s">
        <v>80</v>
      </c>
      <c r="C23" s="161"/>
      <c r="D23" s="161"/>
      <c r="E23" s="161"/>
      <c r="F23" s="161"/>
      <c r="G23" s="161"/>
      <c r="H23" s="161"/>
      <c r="I23" s="161"/>
      <c r="J23" s="161"/>
      <c r="K23" s="161"/>
    </row>
    <row r="24" spans="2:11" ht="15.75">
      <c r="B24" s="77">
        <f>E24+H24+K24</f>
        <v>27</v>
      </c>
      <c r="C24" s="78">
        <f>B4</f>
        <v>3</v>
      </c>
      <c r="D24" s="78">
        <f>C4</f>
        <v>5</v>
      </c>
      <c r="E24" s="78">
        <f>D24+C24</f>
        <v>8</v>
      </c>
      <c r="F24" s="78">
        <f>G4</f>
        <v>8</v>
      </c>
      <c r="G24" s="78">
        <f>H4</f>
        <v>11</v>
      </c>
      <c r="H24" s="78">
        <f>F24+G24</f>
        <v>19</v>
      </c>
      <c r="I24" s="78">
        <f>D4</f>
        <v>0</v>
      </c>
      <c r="J24" s="78">
        <f>E4</f>
        <v>0</v>
      </c>
      <c r="K24" s="78">
        <f>J24+I24</f>
        <v>0</v>
      </c>
    </row>
    <row r="25" spans="2:11" ht="15.75">
      <c r="B25" s="75">
        <f>E25+H25+K25</f>
        <v>-0.01</v>
      </c>
      <c r="C25" s="79">
        <f>B5-0.01</f>
        <v>-0.01</v>
      </c>
      <c r="D25" s="80">
        <f>C5</f>
        <v>0</v>
      </c>
      <c r="E25" s="80">
        <f>C25+D25</f>
        <v>-0.01</v>
      </c>
      <c r="F25" s="80">
        <f>G5</f>
        <v>0</v>
      </c>
      <c r="G25" s="80">
        <f>H5</f>
        <v>0</v>
      </c>
      <c r="H25" s="80">
        <f>G25+F25</f>
        <v>0</v>
      </c>
      <c r="I25" s="80">
        <f>D5</f>
        <v>0</v>
      </c>
      <c r="J25" s="80">
        <f>E5</f>
        <v>0</v>
      </c>
      <c r="K25" s="80">
        <f>J25+I25</f>
        <v>0</v>
      </c>
    </row>
    <row r="26" spans="2:11" ht="12.75" customHeight="1">
      <c r="B26" s="160" t="s">
        <v>81</v>
      </c>
      <c r="C26" s="161"/>
      <c r="D26" s="161"/>
      <c r="E26" s="161"/>
      <c r="F26" s="161"/>
      <c r="G26" s="161"/>
      <c r="H26" s="161"/>
      <c r="I26" s="161"/>
      <c r="J26" s="161"/>
      <c r="K26" s="161"/>
    </row>
    <row r="27" spans="2:11" ht="15.75">
      <c r="B27" s="75">
        <f>E27+H27+K27</f>
        <v>27</v>
      </c>
      <c r="C27" s="81">
        <f>B7</f>
        <v>3</v>
      </c>
      <c r="D27" s="81">
        <f>C7</f>
        <v>5</v>
      </c>
      <c r="E27" s="81">
        <f>C27+D27</f>
        <v>8</v>
      </c>
      <c r="F27" s="81">
        <f>G7</f>
        <v>8</v>
      </c>
      <c r="G27" s="81">
        <f>H7</f>
        <v>11</v>
      </c>
      <c r="H27" s="81">
        <f>F27+G27</f>
        <v>19</v>
      </c>
      <c r="I27" s="81">
        <f>D7</f>
        <v>0</v>
      </c>
      <c r="J27" s="81">
        <f>E7</f>
        <v>0</v>
      </c>
      <c r="K27" s="81">
        <f>J27+I27</f>
        <v>0</v>
      </c>
    </row>
    <row r="28" spans="2:11" ht="15.75" customHeight="1">
      <c r="B28" s="75">
        <f>E28+H28+K28</f>
        <v>0</v>
      </c>
      <c r="C28" s="80">
        <f>B8</f>
        <v>0</v>
      </c>
      <c r="D28" s="80">
        <f>C8</f>
        <v>0</v>
      </c>
      <c r="E28" s="82">
        <f>C28+D28</f>
        <v>0</v>
      </c>
      <c r="F28" s="80">
        <f>G8</f>
        <v>0</v>
      </c>
      <c r="G28" s="80">
        <f>H8</f>
        <v>0</v>
      </c>
      <c r="H28" s="82">
        <f>F28+G28</f>
        <v>0</v>
      </c>
      <c r="I28" s="80">
        <f>D8</f>
        <v>0</v>
      </c>
      <c r="J28" s="80">
        <f>E8</f>
        <v>0</v>
      </c>
      <c r="K28" s="82">
        <f>J28+I28</f>
        <v>0</v>
      </c>
    </row>
    <row r="29" spans="2:11" ht="12.75" customHeight="1">
      <c r="B29" s="160" t="s">
        <v>82</v>
      </c>
      <c r="C29" s="161"/>
      <c r="D29" s="161"/>
      <c r="E29" s="161"/>
      <c r="F29" s="161"/>
      <c r="G29" s="161"/>
      <c r="H29" s="161"/>
      <c r="I29" s="161"/>
      <c r="J29" s="161"/>
      <c r="K29" s="161"/>
    </row>
    <row r="30" spans="2:11" ht="15.75">
      <c r="B30" s="75">
        <f>E30+H30+K30</f>
        <v>27</v>
      </c>
      <c r="C30" s="81">
        <f>B13</f>
        <v>3</v>
      </c>
      <c r="D30" s="81">
        <f>C13</f>
        <v>5</v>
      </c>
      <c r="E30" s="81">
        <f>C30+D30</f>
        <v>8</v>
      </c>
      <c r="F30" s="81">
        <f>G13</f>
        <v>8</v>
      </c>
      <c r="G30" s="81">
        <f>H13</f>
        <v>11</v>
      </c>
      <c r="H30" s="81">
        <f>F30+G30</f>
        <v>19</v>
      </c>
      <c r="I30" s="81">
        <f>D13</f>
        <v>0</v>
      </c>
      <c r="J30" s="81">
        <f>E13</f>
        <v>0</v>
      </c>
      <c r="K30" s="81">
        <f>J30+I30</f>
        <v>0</v>
      </c>
    </row>
    <row r="31" spans="2:11" ht="15.75">
      <c r="B31" s="75">
        <f>E31+H31+K31</f>
        <v>0.01</v>
      </c>
      <c r="C31" s="80">
        <f>B14</f>
        <v>0</v>
      </c>
      <c r="D31" s="79">
        <f>C14+0.01</f>
        <v>0.01</v>
      </c>
      <c r="E31" s="82">
        <f>C31+D31</f>
        <v>0.01</v>
      </c>
      <c r="F31" s="80">
        <f>G14</f>
        <v>0</v>
      </c>
      <c r="G31" s="80">
        <f>H14</f>
        <v>0</v>
      </c>
      <c r="H31" s="82">
        <f>F31+G31</f>
        <v>0</v>
      </c>
      <c r="I31" s="80">
        <f>D14</f>
        <v>0</v>
      </c>
      <c r="J31" s="80">
        <f>E14</f>
        <v>0</v>
      </c>
      <c r="K31" s="82">
        <f>J31+I31</f>
        <v>0</v>
      </c>
    </row>
  </sheetData>
  <sheetProtection/>
  <mergeCells count="12">
    <mergeCell ref="B21:B22"/>
    <mergeCell ref="C21:K21"/>
    <mergeCell ref="B23:K23"/>
    <mergeCell ref="B26:K26"/>
    <mergeCell ref="B29:K29"/>
    <mergeCell ref="A15:J15"/>
    <mergeCell ref="A1:A2"/>
    <mergeCell ref="B1:I1"/>
    <mergeCell ref="A3:I3"/>
    <mergeCell ref="A6:J6"/>
    <mergeCell ref="A9:J9"/>
    <mergeCell ref="A12:J12"/>
  </mergeCells>
  <hyperlinks>
    <hyperlink ref="Q5" location="'Возростная стр-ра'!A1" display="'Возростная стр-ра'!A1"/>
    <hyperlink ref="Q8" location="'Возрастная структура 3 пок'!A1" display="'Возрастная структура 3 пок'!A1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A1" sqref="A1:IV16384"/>
    </sheetView>
  </sheetViews>
  <sheetFormatPr defaultColWidth="9.00390625" defaultRowHeight="12.75"/>
  <sheetData>
    <row r="1" spans="1:9" ht="12.75" customHeight="1">
      <c r="A1" s="144" t="s">
        <v>15</v>
      </c>
      <c r="B1" s="146" t="s">
        <v>16</v>
      </c>
      <c r="C1" s="147"/>
      <c r="D1" s="147"/>
      <c r="E1" s="147"/>
      <c r="F1" s="147"/>
      <c r="G1" s="147"/>
      <c r="H1" s="147"/>
      <c r="I1" s="148"/>
    </row>
    <row r="2" spans="1:16" ht="77.25" thickBot="1">
      <c r="A2" s="145"/>
      <c r="B2" s="1" t="s">
        <v>34</v>
      </c>
      <c r="C2" s="1" t="s">
        <v>36</v>
      </c>
      <c r="D2" s="1" t="s">
        <v>17</v>
      </c>
      <c r="E2" s="1" t="s">
        <v>18</v>
      </c>
      <c r="F2" s="1" t="s">
        <v>19</v>
      </c>
      <c r="G2" s="1" t="s">
        <v>20</v>
      </c>
      <c r="H2" s="1" t="s">
        <v>21</v>
      </c>
      <c r="I2" s="2" t="s">
        <v>22</v>
      </c>
      <c r="J2" s="3" t="s">
        <v>35</v>
      </c>
      <c r="K2" s="4" t="s">
        <v>26</v>
      </c>
      <c r="L2" s="4" t="s">
        <v>27</v>
      </c>
      <c r="M2" s="4" t="s">
        <v>37</v>
      </c>
      <c r="N2" s="4" t="s">
        <v>28</v>
      </c>
      <c r="O2" s="5" t="s">
        <v>39</v>
      </c>
      <c r="P2" s="5" t="s">
        <v>92</v>
      </c>
    </row>
    <row r="3" spans="1:16" ht="13.5" customHeight="1" thickBot="1">
      <c r="A3" s="149" t="s">
        <v>23</v>
      </c>
      <c r="B3" s="150"/>
      <c r="C3" s="150"/>
      <c r="D3" s="150"/>
      <c r="E3" s="150"/>
      <c r="F3" s="150"/>
      <c r="G3" s="150"/>
      <c r="H3" s="150"/>
      <c r="I3" s="150"/>
      <c r="J3" s="6"/>
      <c r="K3" s="7"/>
      <c r="L3" s="8"/>
      <c r="M3" s="8"/>
      <c r="N3" s="8"/>
      <c r="O3" s="9"/>
      <c r="P3" s="10"/>
    </row>
    <row r="4" spans="1:16" ht="12.75">
      <c r="A4" s="11">
        <f>F4+I4</f>
        <v>1126</v>
      </c>
      <c r="B4" s="51">
        <f>'[4]Возростная стр-ра'!AC37</f>
        <v>75</v>
      </c>
      <c r="C4" s="12">
        <f>'[4]Возростная стр-ра'!AC28-'[4]Возростная стр-ра'!AC37</f>
        <v>108</v>
      </c>
      <c r="D4" s="12">
        <f>'[4]Возростная стр-ра'!AE30</f>
        <v>149</v>
      </c>
      <c r="E4" s="12">
        <f>'[4]Возростная стр-ра'!AD30</f>
        <v>148</v>
      </c>
      <c r="F4" s="12">
        <f>B4+C4+D4+E4</f>
        <v>480</v>
      </c>
      <c r="G4" s="12">
        <f>'[4]Возростная стр-ра'!AE29</f>
        <v>291</v>
      </c>
      <c r="H4" s="12">
        <f>'[4]Возростная стр-ра'!AD29</f>
        <v>355</v>
      </c>
      <c r="I4" s="12">
        <f>H4+G4</f>
        <v>646</v>
      </c>
      <c r="J4" s="13">
        <f>'[4]Возростная стр-ра'!AC44-'[4]Возростная стр-ра'!AC37</f>
        <v>117</v>
      </c>
      <c r="K4" s="14">
        <f>A4-J4-B4</f>
        <v>934</v>
      </c>
      <c r="L4" s="14">
        <f>'[4]Возростная стр-ра'!AC31</f>
        <v>11</v>
      </c>
      <c r="M4" s="14">
        <f>'[4]Возростная стр-ра'!AC43</f>
        <v>43</v>
      </c>
      <c r="N4" s="14">
        <f>SUM('[4]Возростная стр-ра'!AE20:AE25)+E4</f>
        <v>266</v>
      </c>
      <c r="O4" s="14">
        <f>J4+ROUND(P4/5*3,0)</f>
        <v>149</v>
      </c>
      <c r="P4" s="14">
        <f>B4-'[4]Возростная стр-ра'!T31-'[4]Возростная стр-ра'!T32</f>
        <v>53</v>
      </c>
    </row>
    <row r="5" spans="1:17" ht="51.75" thickBot="1">
      <c r="A5" s="1" t="s">
        <v>24</v>
      </c>
      <c r="B5" s="15">
        <f aca="true" t="shared" si="0" ref="B5:O5">ROUND(B4/$A$4*100,2)</f>
        <v>6.66</v>
      </c>
      <c r="C5" s="15">
        <f t="shared" si="0"/>
        <v>9.59</v>
      </c>
      <c r="D5" s="15">
        <f t="shared" si="0"/>
        <v>13.23</v>
      </c>
      <c r="E5" s="15">
        <f t="shared" si="0"/>
        <v>13.14</v>
      </c>
      <c r="F5" s="15">
        <f t="shared" si="0"/>
        <v>42.63</v>
      </c>
      <c r="G5" s="15">
        <f t="shared" si="0"/>
        <v>25.84</v>
      </c>
      <c r="H5" s="15">
        <f t="shared" si="0"/>
        <v>31.53</v>
      </c>
      <c r="I5" s="15">
        <f t="shared" si="0"/>
        <v>57.37</v>
      </c>
      <c r="J5" s="16">
        <f t="shared" si="0"/>
        <v>10.39</v>
      </c>
      <c r="K5" s="16">
        <f t="shared" si="0"/>
        <v>82.95</v>
      </c>
      <c r="L5" s="16">
        <f t="shared" si="0"/>
        <v>0.98</v>
      </c>
      <c r="M5" s="16">
        <f t="shared" si="0"/>
        <v>3.82</v>
      </c>
      <c r="N5" s="16">
        <f t="shared" si="0"/>
        <v>23.62</v>
      </c>
      <c r="O5" s="16">
        <f t="shared" si="0"/>
        <v>13.23</v>
      </c>
      <c r="P5" s="16">
        <f>ROUND(P4/$A$4*100,2)</f>
        <v>4.71</v>
      </c>
      <c r="Q5" s="73" t="s">
        <v>68</v>
      </c>
    </row>
    <row r="6" spans="1:16" ht="13.5" customHeight="1" thickBot="1">
      <c r="A6" s="149" t="s">
        <v>38</v>
      </c>
      <c r="B6" s="150"/>
      <c r="C6" s="150"/>
      <c r="D6" s="150"/>
      <c r="E6" s="150"/>
      <c r="F6" s="150"/>
      <c r="G6" s="150"/>
      <c r="H6" s="150"/>
      <c r="I6" s="150"/>
      <c r="J6" s="151"/>
      <c r="K6" s="20"/>
      <c r="L6" s="20"/>
      <c r="M6" s="20"/>
      <c r="N6" s="7"/>
      <c r="O6" s="9"/>
      <c r="P6" s="10"/>
    </row>
    <row r="7" spans="1:16" ht="12.75">
      <c r="A7" s="11">
        <f>F7+I7</f>
        <v>1190</v>
      </c>
      <c r="B7" s="74">
        <f>'[4]Возрастная структура 3 пок'!B34-2</f>
        <v>108</v>
      </c>
      <c r="C7" s="11">
        <f>'[4]Возрастная структура 3 пок'!B47</f>
        <v>113</v>
      </c>
      <c r="D7" s="11">
        <f>SUM('[4]Возрастная структура 3 пок'!D16:D22)</f>
        <v>183</v>
      </c>
      <c r="E7" s="11">
        <f>'[4]Возрастная структура 3 пок'!C27</f>
        <v>113</v>
      </c>
      <c r="F7" s="12">
        <f>B7+C7+D7+E7</f>
        <v>517</v>
      </c>
      <c r="G7" s="11">
        <f>'[4]Возрастная структура 3 пок'!D26</f>
        <v>304</v>
      </c>
      <c r="H7" s="11">
        <f>'[4]Возрастная структура 3 пок'!C26</f>
        <v>369</v>
      </c>
      <c r="I7" s="12">
        <f>H7+G7</f>
        <v>673</v>
      </c>
      <c r="J7" s="13">
        <f>'[4]Возрастная структура 3 пок'!B47+'[4]Возрастная структура 3 пок'!B48</f>
        <v>136</v>
      </c>
      <c r="K7" s="17">
        <f>'[4]Возрастная структура 3 пок'!B46</f>
        <v>946</v>
      </c>
      <c r="L7" s="17">
        <f>'[4]Возрастная структура 3 пок'!B28</f>
        <v>16</v>
      </c>
      <c r="M7" s="17">
        <f>J7-C7</f>
        <v>23</v>
      </c>
      <c r="N7" s="17">
        <f>SUM('[4]Возрастная структура 3 пок'!D17:D22)+'[4]для соц кульбыта'!E7</f>
        <v>251</v>
      </c>
      <c r="O7" s="14">
        <f>J7+ROUND(P7/5*3,0)</f>
        <v>183</v>
      </c>
      <c r="P7" s="14">
        <f>'[4]Возрастная структура 3 пок'!B34-'[4]Возрастная структура 3 пок'!B28-'[4]Возрастная структура 3 пок'!B29</f>
        <v>78</v>
      </c>
    </row>
    <row r="8" spans="1:17" ht="51.75" thickBot="1">
      <c r="A8" s="1" t="s">
        <v>24</v>
      </c>
      <c r="B8" s="15">
        <f>ROUND(B7/$A$7*100,2)</f>
        <v>9.08</v>
      </c>
      <c r="C8" s="15">
        <f aca="true" t="shared" si="1" ref="C8:P8">ROUND(C7/$A$7*100,2)</f>
        <v>9.5</v>
      </c>
      <c r="D8" s="15">
        <f>ROUND(D7/$A$7*100,2)</f>
        <v>15.38</v>
      </c>
      <c r="E8" s="15">
        <f t="shared" si="1"/>
        <v>9.5</v>
      </c>
      <c r="F8" s="15">
        <f t="shared" si="1"/>
        <v>43.45</v>
      </c>
      <c r="G8" s="15">
        <f t="shared" si="1"/>
        <v>25.55</v>
      </c>
      <c r="H8" s="15">
        <f t="shared" si="1"/>
        <v>31.01</v>
      </c>
      <c r="I8" s="15">
        <f t="shared" si="1"/>
        <v>56.55</v>
      </c>
      <c r="J8" s="16">
        <f t="shared" si="1"/>
        <v>11.43</v>
      </c>
      <c r="K8" s="16">
        <f t="shared" si="1"/>
        <v>79.5</v>
      </c>
      <c r="L8" s="16">
        <f t="shared" si="1"/>
        <v>1.34</v>
      </c>
      <c r="M8" s="16"/>
      <c r="N8" s="16">
        <f t="shared" si="1"/>
        <v>21.09</v>
      </c>
      <c r="O8" s="16">
        <f>ROUND(O7/$A$7*100,2)</f>
        <v>15.38</v>
      </c>
      <c r="P8" s="16">
        <f t="shared" si="1"/>
        <v>6.55</v>
      </c>
      <c r="Q8" s="73" t="s">
        <v>69</v>
      </c>
    </row>
    <row r="9" spans="1:17" ht="13.5" thickBot="1">
      <c r="A9" s="152" t="s">
        <v>44</v>
      </c>
      <c r="B9" s="153"/>
      <c r="C9" s="153"/>
      <c r="D9" s="153"/>
      <c r="E9" s="153"/>
      <c r="F9" s="153"/>
      <c r="G9" s="153"/>
      <c r="H9" s="153"/>
      <c r="I9" s="153"/>
      <c r="J9" s="154"/>
      <c r="K9" s="52"/>
      <c r="L9" s="53"/>
      <c r="M9" s="53"/>
      <c r="N9" s="53"/>
      <c r="O9" s="9"/>
      <c r="P9" s="10"/>
      <c r="Q9" s="73"/>
    </row>
    <row r="10" spans="1:17" ht="12.75">
      <c r="A10" s="11">
        <f>F10+I10</f>
        <v>0</v>
      </c>
      <c r="B10" s="12">
        <f>ROUND(B11*'[4]для пояснительной записки'!$E$39/100,0)</f>
        <v>0</v>
      </c>
      <c r="C10" s="12">
        <f>ROUND(C11*'[4]для пояснительной записки'!$E$39/100,0)</f>
        <v>0</v>
      </c>
      <c r="D10" s="12">
        <f>ROUND(D11*'[4]для пояснительной записки'!$E$39/100,0)</f>
        <v>0</v>
      </c>
      <c r="E10" s="12">
        <f>ROUND(E11*'[4]для пояснительной записки'!$E$39/100,0)</f>
        <v>0</v>
      </c>
      <c r="F10" s="12">
        <f>B10+C10+D10+E10</f>
        <v>0</v>
      </c>
      <c r="G10" s="12">
        <f>ROUND(G11*'[4]для пояснительной записки'!$E$39/100,0)</f>
        <v>0</v>
      </c>
      <c r="H10" s="12">
        <f>ROUND(H11*'[4]для пояснительной записки'!$E$39/100,0)</f>
        <v>0</v>
      </c>
      <c r="I10" s="12">
        <f>H10+G10</f>
        <v>0</v>
      </c>
      <c r="J10" s="54">
        <f>ROUND(J11*'[4]для пояснительной записки'!$E$39/100,0)</f>
        <v>0</v>
      </c>
      <c r="K10" s="17">
        <f>A10-J10-B10</f>
        <v>0</v>
      </c>
      <c r="L10" s="54">
        <f>ROUND(L11*'[4]для пояснительной записки'!$E$39/100,0)</f>
        <v>0</v>
      </c>
      <c r="M10" s="54"/>
      <c r="N10" s="54">
        <f>ROUND(N11*'[4]для пояснительной записки'!$E$39/100,0)</f>
        <v>0</v>
      </c>
      <c r="O10" s="54">
        <f>J10+ROUND(P10/5*3,0)</f>
        <v>0</v>
      </c>
      <c r="P10" s="54">
        <f>ROUND(P11*'[4]для пояснительной записки'!$E$39/100,0)</f>
        <v>0</v>
      </c>
      <c r="Q10" s="73"/>
    </row>
    <row r="11" spans="1:17" ht="51">
      <c r="A11" s="55" t="s">
        <v>24</v>
      </c>
      <c r="B11" s="56">
        <f>B8</f>
        <v>9.08</v>
      </c>
      <c r="C11" s="56">
        <f aca="true" t="shared" si="2" ref="C11:P11">C8</f>
        <v>9.5</v>
      </c>
      <c r="D11" s="56">
        <f t="shared" si="2"/>
        <v>15.38</v>
      </c>
      <c r="E11" s="56">
        <f t="shared" si="2"/>
        <v>9.5</v>
      </c>
      <c r="F11" s="56">
        <f t="shared" si="2"/>
        <v>43.45</v>
      </c>
      <c r="G11" s="56">
        <f t="shared" si="2"/>
        <v>25.55</v>
      </c>
      <c r="H11" s="56">
        <f t="shared" si="2"/>
        <v>31.01</v>
      </c>
      <c r="I11" s="56">
        <f t="shared" si="2"/>
        <v>56.55</v>
      </c>
      <c r="J11" s="57">
        <f t="shared" si="2"/>
        <v>11.43</v>
      </c>
      <c r="K11" s="57">
        <f t="shared" si="2"/>
        <v>79.5</v>
      </c>
      <c r="L11" s="57">
        <f t="shared" si="2"/>
        <v>1.34</v>
      </c>
      <c r="M11" s="57"/>
      <c r="N11" s="57">
        <f t="shared" si="2"/>
        <v>21.09</v>
      </c>
      <c r="O11" s="57">
        <f t="shared" si="2"/>
        <v>15.38</v>
      </c>
      <c r="P11" s="57">
        <f t="shared" si="2"/>
        <v>6.55</v>
      </c>
      <c r="Q11" s="73"/>
    </row>
    <row r="12" spans="1:16" ht="13.5" customHeight="1" thickBot="1">
      <c r="A12" s="155" t="s">
        <v>25</v>
      </c>
      <c r="B12" s="156"/>
      <c r="C12" s="156"/>
      <c r="D12" s="156"/>
      <c r="E12" s="156"/>
      <c r="F12" s="156"/>
      <c r="G12" s="156"/>
      <c r="H12" s="156"/>
      <c r="I12" s="156"/>
      <c r="J12" s="157"/>
      <c r="K12" s="21"/>
      <c r="L12" s="8"/>
      <c r="M12" s="8"/>
      <c r="N12" s="8"/>
      <c r="O12" s="9"/>
      <c r="P12" s="10"/>
    </row>
    <row r="13" spans="1:16" ht="12.75">
      <c r="A13" s="11">
        <f>F13+I13</f>
        <v>1280</v>
      </c>
      <c r="B13" s="116">
        <f>'[4]Возрастная структура 5 пок'!B34</f>
        <v>113</v>
      </c>
      <c r="C13" s="12">
        <f>'[4]Возрастная структура 5 пок'!B47</f>
        <v>152</v>
      </c>
      <c r="D13" s="12">
        <f>'[4]Возрастная структура 5 пок'!D27</f>
        <v>173</v>
      </c>
      <c r="E13" s="12">
        <f>'[4]Возрастная структура 5 пок'!C27</f>
        <v>116</v>
      </c>
      <c r="F13" s="12">
        <f>B13+C13+D13+E13</f>
        <v>554</v>
      </c>
      <c r="G13" s="12">
        <f>'[4]Возрастная структура 5 пок'!D26</f>
        <v>360</v>
      </c>
      <c r="H13" s="51">
        <f>'[4]Возрастная структура 5 пок'!C26</f>
        <v>366</v>
      </c>
      <c r="I13" s="12">
        <f>H13+G13</f>
        <v>726</v>
      </c>
      <c r="J13" s="13">
        <f>'[4]Возрастная структура 5 пок'!B47+'[4]Возрастная структура 5 пок'!B48</f>
        <v>183</v>
      </c>
      <c r="K13" s="14">
        <f>A13-J13-B13</f>
        <v>984</v>
      </c>
      <c r="L13" s="14">
        <f>'[4]Возрастная структура 5 пок'!B28</f>
        <v>16</v>
      </c>
      <c r="M13" s="14">
        <f>J13-C13</f>
        <v>31</v>
      </c>
      <c r="N13" s="14">
        <f>SUM('[4]Возрастная структура 5 пок'!D17:D22)+'[4]для соц кульбыта'!E13</f>
        <v>289</v>
      </c>
      <c r="O13" s="14">
        <f>J13+ROUND(P13/5*3,0)</f>
        <v>232</v>
      </c>
      <c r="P13" s="14">
        <f>'[4]Возрастная структура 5 пок'!B34-'[4]Возрастная структура 5 пок'!B29-'[4]Возрастная структура 5 пок'!B28</f>
        <v>81</v>
      </c>
    </row>
    <row r="14" spans="1:16" ht="51.75" thickBot="1">
      <c r="A14" s="1" t="s">
        <v>24</v>
      </c>
      <c r="B14" s="15">
        <f>ROUND(B13/$A$13*100,2)</f>
        <v>8.83</v>
      </c>
      <c r="C14" s="15">
        <f aca="true" t="shared" si="3" ref="C14:P14">ROUND(C13/$A$13*100,2)</f>
        <v>11.88</v>
      </c>
      <c r="D14" s="15">
        <f t="shared" si="3"/>
        <v>13.52</v>
      </c>
      <c r="E14" s="15">
        <f t="shared" si="3"/>
        <v>9.06</v>
      </c>
      <c r="F14" s="15">
        <f t="shared" si="3"/>
        <v>43.28</v>
      </c>
      <c r="G14" s="15">
        <f t="shared" si="3"/>
        <v>28.13</v>
      </c>
      <c r="H14" s="15">
        <f t="shared" si="3"/>
        <v>28.59</v>
      </c>
      <c r="I14" s="15">
        <f t="shared" si="3"/>
        <v>56.72</v>
      </c>
      <c r="J14" s="16">
        <f t="shared" si="3"/>
        <v>14.3</v>
      </c>
      <c r="K14" s="16">
        <f t="shared" si="3"/>
        <v>76.88</v>
      </c>
      <c r="L14" s="16">
        <f t="shared" si="3"/>
        <v>1.25</v>
      </c>
      <c r="M14" s="16"/>
      <c r="N14" s="16">
        <f t="shared" si="3"/>
        <v>22.58</v>
      </c>
      <c r="O14" s="16">
        <f t="shared" si="3"/>
        <v>18.13</v>
      </c>
      <c r="P14" s="16">
        <f t="shared" si="3"/>
        <v>6.33</v>
      </c>
    </row>
    <row r="15" spans="1:16" ht="13.5" thickBot="1">
      <c r="A15" s="152" t="s">
        <v>45</v>
      </c>
      <c r="B15" s="153"/>
      <c r="C15" s="153"/>
      <c r="D15" s="153"/>
      <c r="E15" s="153"/>
      <c r="F15" s="153"/>
      <c r="G15" s="153"/>
      <c r="H15" s="153"/>
      <c r="I15" s="153"/>
      <c r="J15" s="154"/>
      <c r="K15" s="52"/>
      <c r="L15" s="53"/>
      <c r="M15" s="53"/>
      <c r="N15" s="53"/>
      <c r="O15" s="9"/>
      <c r="P15" s="10"/>
    </row>
    <row r="16" spans="1:16" ht="12.75">
      <c r="A16" s="11">
        <f>F16+I16</f>
        <v>0</v>
      </c>
      <c r="B16" s="12">
        <f>ROUND(B17*'[4]для пояснительной записки'!$E$40/100,0)</f>
        <v>0</v>
      </c>
      <c r="C16" s="12">
        <f>ROUND(C17*'[4]для пояснительной записки'!$E$40/100,0)</f>
        <v>0</v>
      </c>
      <c r="D16" s="12">
        <f>ROUND(D17*'[4]для пояснительной записки'!$E$40/100,0)</f>
        <v>0</v>
      </c>
      <c r="E16" s="12">
        <f>ROUND(E17*'[4]для пояснительной записки'!$E$40/100,0)</f>
        <v>0</v>
      </c>
      <c r="F16" s="12">
        <f>B16+C16+D16+E16</f>
        <v>0</v>
      </c>
      <c r="G16" s="12">
        <f>ROUND(G17*'[4]для пояснительной записки'!$E$40/100,0)</f>
        <v>0</v>
      </c>
      <c r="H16" s="12">
        <f>ROUND(H17*'[4]для пояснительной записки'!$E$40/100,0)</f>
        <v>0</v>
      </c>
      <c r="I16" s="12">
        <f>H16+G16</f>
        <v>0</v>
      </c>
      <c r="J16" s="54">
        <f>ROUND(J17*'[4]для пояснительной записки'!$E$40/100,0)</f>
        <v>0</v>
      </c>
      <c r="K16" s="17">
        <f>A16-J16-B16</f>
        <v>0</v>
      </c>
      <c r="L16" s="54">
        <f>ROUND(L17*'[4]для пояснительной записки'!$E$40/100,0)</f>
        <v>0</v>
      </c>
      <c r="M16" s="54"/>
      <c r="N16" s="54">
        <f>ROUND(N17*'[4]для пояснительной записки'!$E$40/100,0)</f>
        <v>0</v>
      </c>
      <c r="O16" s="14">
        <f>J16+ROUND(P16/5*3,0)</f>
        <v>0</v>
      </c>
      <c r="P16" s="54">
        <f>ROUND(P17*'[4]для пояснительной записки'!$E$40/100,0)</f>
        <v>0</v>
      </c>
    </row>
    <row r="17" spans="1:16" ht="51">
      <c r="A17" s="55" t="s">
        <v>24</v>
      </c>
      <c r="B17" s="56">
        <f>B14</f>
        <v>8.83</v>
      </c>
      <c r="C17" s="56">
        <f aca="true" t="shared" si="4" ref="C17:P17">C14</f>
        <v>11.88</v>
      </c>
      <c r="D17" s="56">
        <f t="shared" si="4"/>
        <v>13.52</v>
      </c>
      <c r="E17" s="56">
        <f t="shared" si="4"/>
        <v>9.06</v>
      </c>
      <c r="F17" s="56">
        <f t="shared" si="4"/>
        <v>43.28</v>
      </c>
      <c r="G17" s="56">
        <f t="shared" si="4"/>
        <v>28.13</v>
      </c>
      <c r="H17" s="56">
        <f t="shared" si="4"/>
        <v>28.59</v>
      </c>
      <c r="I17" s="56">
        <f t="shared" si="4"/>
        <v>56.72</v>
      </c>
      <c r="J17" s="57">
        <f t="shared" si="4"/>
        <v>14.3</v>
      </c>
      <c r="K17" s="57">
        <f t="shared" si="4"/>
        <v>76.88</v>
      </c>
      <c r="L17" s="57">
        <f t="shared" si="4"/>
        <v>1.25</v>
      </c>
      <c r="M17" s="57"/>
      <c r="N17" s="57">
        <f t="shared" si="4"/>
        <v>22.58</v>
      </c>
      <c r="O17" s="57">
        <f t="shared" si="4"/>
        <v>18.13</v>
      </c>
      <c r="P17" s="57">
        <f t="shared" si="4"/>
        <v>6.33</v>
      </c>
    </row>
    <row r="21" spans="2:11" ht="15.75" customHeight="1">
      <c r="B21" s="158" t="s">
        <v>70</v>
      </c>
      <c r="C21" s="159" t="s">
        <v>71</v>
      </c>
      <c r="D21" s="159"/>
      <c r="E21" s="159"/>
      <c r="F21" s="159"/>
      <c r="G21" s="159"/>
      <c r="H21" s="159"/>
      <c r="I21" s="159"/>
      <c r="J21" s="159"/>
      <c r="K21" s="159"/>
    </row>
    <row r="22" spans="2:11" ht="112.5">
      <c r="B22" s="158"/>
      <c r="C22" s="76" t="s">
        <v>72</v>
      </c>
      <c r="D22" s="76" t="s">
        <v>73</v>
      </c>
      <c r="E22" s="76" t="s">
        <v>74</v>
      </c>
      <c r="F22" s="76" t="s">
        <v>75</v>
      </c>
      <c r="G22" s="76" t="s">
        <v>76</v>
      </c>
      <c r="H22" s="76" t="s">
        <v>22</v>
      </c>
      <c r="I22" s="76" t="s">
        <v>77</v>
      </c>
      <c r="J22" s="76" t="s">
        <v>78</v>
      </c>
      <c r="K22" s="76" t="s">
        <v>79</v>
      </c>
    </row>
    <row r="23" spans="2:11" ht="12.75" customHeight="1">
      <c r="B23" s="160" t="s">
        <v>80</v>
      </c>
      <c r="C23" s="161"/>
      <c r="D23" s="161"/>
      <c r="E23" s="161"/>
      <c r="F23" s="161"/>
      <c r="G23" s="161"/>
      <c r="H23" s="161"/>
      <c r="I23" s="161"/>
      <c r="J23" s="161"/>
      <c r="K23" s="161"/>
    </row>
    <row r="24" spans="2:11" ht="15.75">
      <c r="B24" s="77">
        <f>E24+H24+K24</f>
        <v>1126</v>
      </c>
      <c r="C24" s="78">
        <f>B4</f>
        <v>75</v>
      </c>
      <c r="D24" s="78">
        <f>C4</f>
        <v>108</v>
      </c>
      <c r="E24" s="78">
        <f>D24+C24</f>
        <v>183</v>
      </c>
      <c r="F24" s="78">
        <f>G4</f>
        <v>291</v>
      </c>
      <c r="G24" s="78">
        <f>H4</f>
        <v>355</v>
      </c>
      <c r="H24" s="78">
        <f>F24+G24</f>
        <v>646</v>
      </c>
      <c r="I24" s="78">
        <f>D4</f>
        <v>149</v>
      </c>
      <c r="J24" s="78">
        <f>E4</f>
        <v>148</v>
      </c>
      <c r="K24" s="78">
        <f>J24+I24</f>
        <v>297</v>
      </c>
    </row>
    <row r="25" spans="2:11" ht="15.75">
      <c r="B25" s="75">
        <f>E25+H25+K25</f>
        <v>99.98000000000002</v>
      </c>
      <c r="C25" s="79">
        <f>B5-0.01</f>
        <v>6.65</v>
      </c>
      <c r="D25" s="80">
        <f>C5</f>
        <v>9.59</v>
      </c>
      <c r="E25" s="80">
        <f>C25+D25</f>
        <v>16.240000000000002</v>
      </c>
      <c r="F25" s="80">
        <f>G5</f>
        <v>25.84</v>
      </c>
      <c r="G25" s="80">
        <f>H5</f>
        <v>31.53</v>
      </c>
      <c r="H25" s="80">
        <f>G25+F25</f>
        <v>57.370000000000005</v>
      </c>
      <c r="I25" s="80">
        <f>D5</f>
        <v>13.23</v>
      </c>
      <c r="J25" s="80">
        <f>E5</f>
        <v>13.14</v>
      </c>
      <c r="K25" s="80">
        <f>J25+I25</f>
        <v>26.37</v>
      </c>
    </row>
    <row r="26" spans="2:11" ht="12.75" customHeight="1">
      <c r="B26" s="160" t="s">
        <v>81</v>
      </c>
      <c r="C26" s="161"/>
      <c r="D26" s="161"/>
      <c r="E26" s="161"/>
      <c r="F26" s="161"/>
      <c r="G26" s="161"/>
      <c r="H26" s="161"/>
      <c r="I26" s="161"/>
      <c r="J26" s="161"/>
      <c r="K26" s="161"/>
    </row>
    <row r="27" spans="2:11" ht="15.75">
      <c r="B27" s="75">
        <f>E27+H27+K27</f>
        <v>1190</v>
      </c>
      <c r="C27" s="81">
        <f>B7</f>
        <v>108</v>
      </c>
      <c r="D27" s="81">
        <f>C7</f>
        <v>113</v>
      </c>
      <c r="E27" s="81">
        <f>C27+D27</f>
        <v>221</v>
      </c>
      <c r="F27" s="81">
        <f>G7</f>
        <v>304</v>
      </c>
      <c r="G27" s="81">
        <f>H7</f>
        <v>369</v>
      </c>
      <c r="H27" s="81">
        <f>F27+G27</f>
        <v>673</v>
      </c>
      <c r="I27" s="81">
        <f>D7</f>
        <v>183</v>
      </c>
      <c r="J27" s="81">
        <f>E7</f>
        <v>113</v>
      </c>
      <c r="K27" s="81">
        <f>J27+I27</f>
        <v>296</v>
      </c>
    </row>
    <row r="28" spans="2:11" ht="15.75">
      <c r="B28" s="75">
        <f>E28+H28+K28</f>
        <v>100.02000000000001</v>
      </c>
      <c r="C28" s="80">
        <f>B8</f>
        <v>9.08</v>
      </c>
      <c r="D28" s="80">
        <f>C8</f>
        <v>9.5</v>
      </c>
      <c r="E28" s="82">
        <f>C28+D28</f>
        <v>18.58</v>
      </c>
      <c r="F28" s="80">
        <f>G8</f>
        <v>25.55</v>
      </c>
      <c r="G28" s="80">
        <f>H8</f>
        <v>31.01</v>
      </c>
      <c r="H28" s="82">
        <f>F28+G28</f>
        <v>56.56</v>
      </c>
      <c r="I28" s="80">
        <f>D8</f>
        <v>15.38</v>
      </c>
      <c r="J28" s="80">
        <f>E8</f>
        <v>9.5</v>
      </c>
      <c r="K28" s="82">
        <f>J28+I28</f>
        <v>24.880000000000003</v>
      </c>
    </row>
    <row r="29" spans="2:11" ht="12.75" customHeight="1">
      <c r="B29" s="160" t="s">
        <v>82</v>
      </c>
      <c r="C29" s="161"/>
      <c r="D29" s="161"/>
      <c r="E29" s="161"/>
      <c r="F29" s="161"/>
      <c r="G29" s="161"/>
      <c r="H29" s="161"/>
      <c r="I29" s="161"/>
      <c r="J29" s="161"/>
      <c r="K29" s="161"/>
    </row>
    <row r="30" spans="2:11" ht="15.75">
      <c r="B30" s="75">
        <f>E30+H30+K30</f>
        <v>1280</v>
      </c>
      <c r="C30" s="81">
        <f>B13</f>
        <v>113</v>
      </c>
      <c r="D30" s="81">
        <f>C13</f>
        <v>152</v>
      </c>
      <c r="E30" s="81">
        <f>C30+D30</f>
        <v>265</v>
      </c>
      <c r="F30" s="81">
        <f>G13</f>
        <v>360</v>
      </c>
      <c r="G30" s="81">
        <f>H13</f>
        <v>366</v>
      </c>
      <c r="H30" s="81">
        <f>F30+G30</f>
        <v>726</v>
      </c>
      <c r="I30" s="81">
        <f>D13</f>
        <v>173</v>
      </c>
      <c r="J30" s="81">
        <f>E13</f>
        <v>116</v>
      </c>
      <c r="K30" s="81">
        <f>J30+I30</f>
        <v>289</v>
      </c>
    </row>
    <row r="31" spans="2:11" ht="15.75">
      <c r="B31" s="75">
        <f>E31+H31+K31</f>
        <v>100.02</v>
      </c>
      <c r="C31" s="80">
        <f>B14</f>
        <v>8.83</v>
      </c>
      <c r="D31" s="79">
        <f>C14+0.01</f>
        <v>11.89</v>
      </c>
      <c r="E31" s="82">
        <f>C31+D31</f>
        <v>20.72</v>
      </c>
      <c r="F31" s="80">
        <f>G14</f>
        <v>28.13</v>
      </c>
      <c r="G31" s="80">
        <f>H14</f>
        <v>28.59</v>
      </c>
      <c r="H31" s="82">
        <f>F31+G31</f>
        <v>56.72</v>
      </c>
      <c r="I31" s="80">
        <f>D14</f>
        <v>13.52</v>
      </c>
      <c r="J31" s="80">
        <f>E14</f>
        <v>9.06</v>
      </c>
      <c r="K31" s="82">
        <f>J31+I31</f>
        <v>22.58</v>
      </c>
    </row>
  </sheetData>
  <sheetProtection/>
  <mergeCells count="12">
    <mergeCell ref="A1:A2"/>
    <mergeCell ref="B1:I1"/>
    <mergeCell ref="A3:I3"/>
    <mergeCell ref="A6:J6"/>
    <mergeCell ref="A9:J9"/>
    <mergeCell ref="A12:J12"/>
    <mergeCell ref="A15:J15"/>
    <mergeCell ref="B21:B22"/>
    <mergeCell ref="C21:K21"/>
    <mergeCell ref="B23:K23"/>
    <mergeCell ref="B26:K26"/>
    <mergeCell ref="B29:K29"/>
  </mergeCells>
  <hyperlinks>
    <hyperlink ref="Q5" location="'Возростная стр-ра'!A1" display="'Возростная стр-ра'!A1"/>
    <hyperlink ref="Q8" location="'Возрастная структура 3 пок'!A1" display="'Возрастная структура 3 пок'!A1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G14" sqref="G14"/>
    </sheetView>
  </sheetViews>
  <sheetFormatPr defaultColWidth="9.00390625" defaultRowHeight="12.75"/>
  <sheetData>
    <row r="1" spans="1:9" ht="12.75" customHeight="1">
      <c r="A1" s="144" t="s">
        <v>15</v>
      </c>
      <c r="B1" s="146" t="s">
        <v>16</v>
      </c>
      <c r="C1" s="147"/>
      <c r="D1" s="147"/>
      <c r="E1" s="147"/>
      <c r="F1" s="147"/>
      <c r="G1" s="147"/>
      <c r="H1" s="147"/>
      <c r="I1" s="148"/>
    </row>
    <row r="2" spans="1:16" ht="77.25" thickBot="1">
      <c r="A2" s="145"/>
      <c r="B2" s="1" t="s">
        <v>34</v>
      </c>
      <c r="C2" s="1" t="s">
        <v>36</v>
      </c>
      <c r="D2" s="1" t="s">
        <v>17</v>
      </c>
      <c r="E2" s="1" t="s">
        <v>18</v>
      </c>
      <c r="F2" s="1" t="s">
        <v>19</v>
      </c>
      <c r="G2" s="1" t="s">
        <v>20</v>
      </c>
      <c r="H2" s="1" t="s">
        <v>21</v>
      </c>
      <c r="I2" s="2" t="s">
        <v>22</v>
      </c>
      <c r="J2" s="3" t="s">
        <v>35</v>
      </c>
      <c r="K2" s="4" t="s">
        <v>26</v>
      </c>
      <c r="L2" s="4" t="s">
        <v>27</v>
      </c>
      <c r="M2" s="4" t="s">
        <v>37</v>
      </c>
      <c r="N2" s="4" t="s">
        <v>28</v>
      </c>
      <c r="O2" s="5" t="s">
        <v>39</v>
      </c>
      <c r="P2" s="5" t="s">
        <v>92</v>
      </c>
    </row>
    <row r="3" spans="1:16" ht="13.5" customHeight="1" thickBot="1">
      <c r="A3" s="149" t="s">
        <v>23</v>
      </c>
      <c r="B3" s="150"/>
      <c r="C3" s="150"/>
      <c r="D3" s="150"/>
      <c r="E3" s="150"/>
      <c r="F3" s="150"/>
      <c r="G3" s="150"/>
      <c r="H3" s="150"/>
      <c r="I3" s="150"/>
      <c r="J3" s="6"/>
      <c r="K3" s="7"/>
      <c r="L3" s="8"/>
      <c r="M3" s="8"/>
      <c r="N3" s="8"/>
      <c r="O3" s="9"/>
      <c r="P3" s="10"/>
    </row>
    <row r="4" spans="1:16" ht="12.75">
      <c r="A4" s="11">
        <f>F4+I4</f>
        <v>504</v>
      </c>
      <c r="B4" s="51">
        <f>'[5]Возростная стр-ра'!AC37</f>
        <v>30</v>
      </c>
      <c r="C4" s="12">
        <f>'[5]Возростная стр-ра'!AC28-'[5]Возростная стр-ра'!AC37</f>
        <v>43</v>
      </c>
      <c r="D4" s="12">
        <f>'[5]Возростная стр-ра'!AE30</f>
        <v>71</v>
      </c>
      <c r="E4" s="12">
        <f>'[5]Возростная стр-ра'!AD30</f>
        <v>67</v>
      </c>
      <c r="F4" s="12">
        <f>B4+C4+D4+E4</f>
        <v>211</v>
      </c>
      <c r="G4" s="12">
        <f>'[5]Возростная стр-ра'!AE29</f>
        <v>153</v>
      </c>
      <c r="H4" s="12">
        <f>'[5]Возростная стр-ра'!AD29</f>
        <v>140</v>
      </c>
      <c r="I4" s="12">
        <f>H4+G4</f>
        <v>293</v>
      </c>
      <c r="J4" s="13">
        <f>'[5]Возростная стр-ра'!AC44-'[5]Возростная стр-ра'!AC37</f>
        <v>55</v>
      </c>
      <c r="K4" s="14">
        <f>A4-J4-B4</f>
        <v>419</v>
      </c>
      <c r="L4" s="14">
        <f>'[5]Возростная стр-ра'!AC31</f>
        <v>5</v>
      </c>
      <c r="M4" s="14">
        <f>'[5]Возростная стр-ра'!AC43</f>
        <v>19</v>
      </c>
      <c r="N4" s="14">
        <f>SUM('[5]Возростная стр-ра'!AE20:AE25)+E4</f>
        <v>123</v>
      </c>
      <c r="O4" s="14">
        <f>J4+ROUND(P4/5*3,0)</f>
        <v>67</v>
      </c>
      <c r="P4" s="14">
        <f>B4-'[5]Возростная стр-ра'!T31-'[5]Возростная стр-ра'!T32</f>
        <v>20</v>
      </c>
    </row>
    <row r="5" spans="1:17" ht="51.75" thickBot="1">
      <c r="A5" s="1" t="s">
        <v>24</v>
      </c>
      <c r="B5" s="15">
        <f aca="true" t="shared" si="0" ref="B5:O5">ROUND(B4/$A$4*100,2)</f>
        <v>5.95</v>
      </c>
      <c r="C5" s="15">
        <f t="shared" si="0"/>
        <v>8.53</v>
      </c>
      <c r="D5" s="15">
        <f t="shared" si="0"/>
        <v>14.09</v>
      </c>
      <c r="E5" s="15">
        <f t="shared" si="0"/>
        <v>13.29</v>
      </c>
      <c r="F5" s="15">
        <f t="shared" si="0"/>
        <v>41.87</v>
      </c>
      <c r="G5" s="15">
        <f t="shared" si="0"/>
        <v>30.36</v>
      </c>
      <c r="H5" s="15">
        <f t="shared" si="0"/>
        <v>27.78</v>
      </c>
      <c r="I5" s="15">
        <f t="shared" si="0"/>
        <v>58.13</v>
      </c>
      <c r="J5" s="16">
        <f t="shared" si="0"/>
        <v>10.91</v>
      </c>
      <c r="K5" s="16">
        <f t="shared" si="0"/>
        <v>83.13</v>
      </c>
      <c r="L5" s="16">
        <f t="shared" si="0"/>
        <v>0.99</v>
      </c>
      <c r="M5" s="16">
        <f t="shared" si="0"/>
        <v>3.77</v>
      </c>
      <c r="N5" s="16">
        <f t="shared" si="0"/>
        <v>24.4</v>
      </c>
      <c r="O5" s="16">
        <f t="shared" si="0"/>
        <v>13.29</v>
      </c>
      <c r="P5" s="16">
        <f>ROUND(P4/$A$4*100,2)</f>
        <v>3.97</v>
      </c>
      <c r="Q5" s="73" t="s">
        <v>68</v>
      </c>
    </row>
    <row r="6" spans="1:16" ht="13.5" customHeight="1" thickBot="1">
      <c r="A6" s="149" t="s">
        <v>38</v>
      </c>
      <c r="B6" s="150"/>
      <c r="C6" s="150"/>
      <c r="D6" s="150"/>
      <c r="E6" s="150"/>
      <c r="F6" s="150"/>
      <c r="G6" s="150"/>
      <c r="H6" s="150"/>
      <c r="I6" s="150"/>
      <c r="J6" s="151"/>
      <c r="K6" s="20"/>
      <c r="L6" s="20"/>
      <c r="M6" s="20"/>
      <c r="N6" s="7"/>
      <c r="O6" s="9"/>
      <c r="P6" s="10"/>
    </row>
    <row r="7" spans="1:16" ht="12.75">
      <c r="A7" s="11">
        <f>F7+I7</f>
        <v>530</v>
      </c>
      <c r="B7" s="74">
        <f>'[5]Возрастная структура 3 пок'!B34+1</f>
        <v>44</v>
      </c>
      <c r="C7" s="11">
        <f>'[5]Возрастная структура 3 пок'!B47</f>
        <v>50</v>
      </c>
      <c r="D7" s="11">
        <f>SUM('[5]Возрастная структура 3 пок'!D16:D22)</f>
        <v>91</v>
      </c>
      <c r="E7" s="11">
        <f>'[5]Возрастная структура 3 пок'!C27</f>
        <v>49</v>
      </c>
      <c r="F7" s="12">
        <f>B7+C7+D7+E7</f>
        <v>234</v>
      </c>
      <c r="G7" s="11">
        <f>'[5]Возрастная структура 3 пок'!D26</f>
        <v>155</v>
      </c>
      <c r="H7" s="11">
        <f>'[5]Возрастная структура 3 пок'!C26</f>
        <v>141</v>
      </c>
      <c r="I7" s="12">
        <f>H7+G7</f>
        <v>296</v>
      </c>
      <c r="J7" s="13">
        <f>'[5]Возрастная структура 3 пок'!B47+'[5]Возрастная структура 3 пок'!B48</f>
        <v>59</v>
      </c>
      <c r="K7" s="17">
        <f>'[5]Возрастная структура 3 пок'!B46</f>
        <v>427</v>
      </c>
      <c r="L7" s="17">
        <f>'[5]Возрастная структура 3 пок'!B28</f>
        <v>6</v>
      </c>
      <c r="M7" s="17">
        <f>J7-C7</f>
        <v>9</v>
      </c>
      <c r="N7" s="17">
        <f>SUM('[5]Возрастная структура 3 пок'!D17:D22)+'[5]для соц кульбыта'!E7</f>
        <v>116</v>
      </c>
      <c r="O7" s="14">
        <f>J7+ROUND(P7/5*3,0)</f>
        <v>78</v>
      </c>
      <c r="P7" s="14">
        <f>'[5]Возрастная структура 3 пок'!B34-'[5]Возрастная структура 3 пок'!B28-'[5]Возрастная структура 3 пок'!B29</f>
        <v>31</v>
      </c>
    </row>
    <row r="8" spans="1:17" ht="51.75" thickBot="1">
      <c r="A8" s="1" t="s">
        <v>24</v>
      </c>
      <c r="B8" s="15">
        <f>ROUND(B7/$A$7*100,2)</f>
        <v>8.3</v>
      </c>
      <c r="C8" s="15">
        <f aca="true" t="shared" si="1" ref="C8:P8">ROUND(C7/$A$7*100,2)</f>
        <v>9.43</v>
      </c>
      <c r="D8" s="15">
        <f>ROUND(D7/$A$7*100,2)</f>
        <v>17.17</v>
      </c>
      <c r="E8" s="15">
        <f t="shared" si="1"/>
        <v>9.25</v>
      </c>
      <c r="F8" s="15">
        <f t="shared" si="1"/>
        <v>44.15</v>
      </c>
      <c r="G8" s="15">
        <f t="shared" si="1"/>
        <v>29.25</v>
      </c>
      <c r="H8" s="15">
        <f t="shared" si="1"/>
        <v>26.6</v>
      </c>
      <c r="I8" s="15">
        <f t="shared" si="1"/>
        <v>55.85</v>
      </c>
      <c r="J8" s="16">
        <f t="shared" si="1"/>
        <v>11.13</v>
      </c>
      <c r="K8" s="16">
        <f t="shared" si="1"/>
        <v>80.57</v>
      </c>
      <c r="L8" s="16">
        <f t="shared" si="1"/>
        <v>1.13</v>
      </c>
      <c r="M8" s="16"/>
      <c r="N8" s="16">
        <f t="shared" si="1"/>
        <v>21.89</v>
      </c>
      <c r="O8" s="16">
        <f>ROUND(O7/$A$7*100,2)</f>
        <v>14.72</v>
      </c>
      <c r="P8" s="16">
        <f t="shared" si="1"/>
        <v>5.85</v>
      </c>
      <c r="Q8" s="73" t="s">
        <v>69</v>
      </c>
    </row>
    <row r="9" spans="1:17" ht="13.5" thickBot="1">
      <c r="A9" s="152" t="s">
        <v>44</v>
      </c>
      <c r="B9" s="153"/>
      <c r="C9" s="153"/>
      <c r="D9" s="153"/>
      <c r="E9" s="153"/>
      <c r="F9" s="153"/>
      <c r="G9" s="153"/>
      <c r="H9" s="153"/>
      <c r="I9" s="153"/>
      <c r="J9" s="154"/>
      <c r="K9" s="52"/>
      <c r="L9" s="53"/>
      <c r="M9" s="53"/>
      <c r="N9" s="53"/>
      <c r="O9" s="9"/>
      <c r="P9" s="10"/>
      <c r="Q9" s="73"/>
    </row>
    <row r="10" spans="1:17" ht="12.75">
      <c r="A10" s="11">
        <f>F10+I10</f>
        <v>0</v>
      </c>
      <c r="B10" s="12">
        <f>ROUND(B11*'[5]для пояснительной записки'!$E$39/100,0)</f>
        <v>0</v>
      </c>
      <c r="C10" s="12">
        <f>ROUND(C11*'[5]для пояснительной записки'!$E$39/100,0)</f>
        <v>0</v>
      </c>
      <c r="D10" s="12">
        <f>ROUND(D11*'[5]для пояснительной записки'!$E$39/100,0)</f>
        <v>0</v>
      </c>
      <c r="E10" s="12">
        <f>ROUND(E11*'[5]для пояснительной записки'!$E$39/100,0)</f>
        <v>0</v>
      </c>
      <c r="F10" s="12">
        <f>B10+C10+D10+E10</f>
        <v>0</v>
      </c>
      <c r="G10" s="12">
        <f>ROUND(G11*'[5]для пояснительной записки'!$E$39/100,0)</f>
        <v>0</v>
      </c>
      <c r="H10" s="12">
        <f>ROUND(H11*'[5]для пояснительной записки'!$E$39/100,0)</f>
        <v>0</v>
      </c>
      <c r="I10" s="12">
        <f>H10+G10</f>
        <v>0</v>
      </c>
      <c r="J10" s="54">
        <f>ROUND(J11*'[5]для пояснительной записки'!$E$39/100,0)</f>
        <v>0</v>
      </c>
      <c r="K10" s="17">
        <f>A10-J10-B10</f>
        <v>0</v>
      </c>
      <c r="L10" s="54">
        <f>ROUND(L11*'[5]для пояснительной записки'!$E$39/100,0)</f>
        <v>0</v>
      </c>
      <c r="M10" s="54"/>
      <c r="N10" s="54">
        <f>ROUND(N11*'[5]для пояснительной записки'!$E$39/100,0)</f>
        <v>0</v>
      </c>
      <c r="O10" s="54">
        <f>J10+ROUND(P10/5*3,0)</f>
        <v>0</v>
      </c>
      <c r="P10" s="54">
        <f>ROUND(P11*'[5]для пояснительной записки'!$E$39/100,0)</f>
        <v>0</v>
      </c>
      <c r="Q10" s="73"/>
    </row>
    <row r="11" spans="1:17" ht="51">
      <c r="A11" s="55" t="s">
        <v>24</v>
      </c>
      <c r="B11" s="56">
        <f>B8</f>
        <v>8.3</v>
      </c>
      <c r="C11" s="56">
        <f aca="true" t="shared" si="2" ref="C11:P11">C8</f>
        <v>9.43</v>
      </c>
      <c r="D11" s="56">
        <f t="shared" si="2"/>
        <v>17.17</v>
      </c>
      <c r="E11" s="56">
        <f t="shared" si="2"/>
        <v>9.25</v>
      </c>
      <c r="F11" s="56">
        <f t="shared" si="2"/>
        <v>44.15</v>
      </c>
      <c r="G11" s="56">
        <f t="shared" si="2"/>
        <v>29.25</v>
      </c>
      <c r="H11" s="56">
        <f t="shared" si="2"/>
        <v>26.6</v>
      </c>
      <c r="I11" s="56">
        <f t="shared" si="2"/>
        <v>55.85</v>
      </c>
      <c r="J11" s="57">
        <f t="shared" si="2"/>
        <v>11.13</v>
      </c>
      <c r="K11" s="57">
        <f t="shared" si="2"/>
        <v>80.57</v>
      </c>
      <c r="L11" s="57">
        <f t="shared" si="2"/>
        <v>1.13</v>
      </c>
      <c r="M11" s="57"/>
      <c r="N11" s="57">
        <f t="shared" si="2"/>
        <v>21.89</v>
      </c>
      <c r="O11" s="57">
        <f t="shared" si="2"/>
        <v>14.72</v>
      </c>
      <c r="P11" s="57">
        <f t="shared" si="2"/>
        <v>5.85</v>
      </c>
      <c r="Q11" s="73"/>
    </row>
    <row r="12" spans="1:16" ht="13.5" customHeight="1" thickBot="1">
      <c r="A12" s="155" t="s">
        <v>25</v>
      </c>
      <c r="B12" s="156"/>
      <c r="C12" s="156"/>
      <c r="D12" s="156"/>
      <c r="E12" s="156"/>
      <c r="F12" s="156"/>
      <c r="G12" s="156"/>
      <c r="H12" s="156"/>
      <c r="I12" s="156"/>
      <c r="J12" s="157"/>
      <c r="K12" s="21"/>
      <c r="L12" s="8"/>
      <c r="M12" s="8"/>
      <c r="N12" s="8"/>
      <c r="O12" s="9"/>
      <c r="P12" s="10"/>
    </row>
    <row r="13" spans="1:16" ht="12.75">
      <c r="A13" s="11">
        <f>F13+I13</f>
        <v>560</v>
      </c>
      <c r="B13" s="116">
        <f>'[5]Возрастная структура 5 пок'!B34</f>
        <v>48</v>
      </c>
      <c r="C13" s="12">
        <f>'[5]Возрастная структура 5 пок'!B47</f>
        <v>58</v>
      </c>
      <c r="D13" s="12">
        <f>'[5]Возрастная структура 5 пок'!D27</f>
        <v>87</v>
      </c>
      <c r="E13" s="12">
        <f>'[5]Возрастная структура 5 пок'!C27</f>
        <v>48</v>
      </c>
      <c r="F13" s="12">
        <f>B13+C13+D13+E13</f>
        <v>241</v>
      </c>
      <c r="G13" s="12">
        <f>'[5]Возрастная структура 5 пок'!D26</f>
        <v>184</v>
      </c>
      <c r="H13" s="51">
        <f>'[5]Возрастная структура 5 пок'!C26</f>
        <v>135</v>
      </c>
      <c r="I13" s="12">
        <f>H13+G13</f>
        <v>319</v>
      </c>
      <c r="J13" s="13">
        <f>'[5]Возрастная структура 5 пок'!B47+'[5]Возрастная структура 5 пок'!B48</f>
        <v>71</v>
      </c>
      <c r="K13" s="14">
        <f>A13-J13-B13</f>
        <v>441</v>
      </c>
      <c r="L13" s="14">
        <f>'[5]Возрастная структура 5 пок'!B28</f>
        <v>7</v>
      </c>
      <c r="M13" s="14">
        <f>J13-C13</f>
        <v>13</v>
      </c>
      <c r="N13" s="14">
        <f>SUM('[5]Возрастная структура 5 пок'!D17:D22)+'[5]для соц кульбыта'!E13</f>
        <v>135</v>
      </c>
      <c r="O13" s="14">
        <f>J13+ROUND(P13/5*3,0)</f>
        <v>91</v>
      </c>
      <c r="P13" s="14">
        <f>'[5]Возрастная структура 5 пок'!B34-'[5]Возрастная структура 5 пок'!B29-'[5]Возрастная структура 5 пок'!B28</f>
        <v>34</v>
      </c>
    </row>
    <row r="14" spans="1:16" ht="51.75" thickBot="1">
      <c r="A14" s="1" t="s">
        <v>24</v>
      </c>
      <c r="B14" s="15">
        <f>ROUND(B13/$A$13*100,2)</f>
        <v>8.57</v>
      </c>
      <c r="C14" s="15">
        <f aca="true" t="shared" si="3" ref="C14:P14">ROUND(C13/$A$13*100,2)</f>
        <v>10.36</v>
      </c>
      <c r="D14" s="15">
        <f t="shared" si="3"/>
        <v>15.54</v>
      </c>
      <c r="E14" s="15">
        <f t="shared" si="3"/>
        <v>8.57</v>
      </c>
      <c r="F14" s="15">
        <f t="shared" si="3"/>
        <v>43.04</v>
      </c>
      <c r="G14" s="15">
        <f t="shared" si="3"/>
        <v>32.86</v>
      </c>
      <c r="H14" s="15">
        <f t="shared" si="3"/>
        <v>24.11</v>
      </c>
      <c r="I14" s="15">
        <f t="shared" si="3"/>
        <v>56.96</v>
      </c>
      <c r="J14" s="16">
        <f t="shared" si="3"/>
        <v>12.68</v>
      </c>
      <c r="K14" s="16">
        <f t="shared" si="3"/>
        <v>78.75</v>
      </c>
      <c r="L14" s="16">
        <f t="shared" si="3"/>
        <v>1.25</v>
      </c>
      <c r="M14" s="16"/>
      <c r="N14" s="16">
        <f t="shared" si="3"/>
        <v>24.11</v>
      </c>
      <c r="O14" s="16">
        <f t="shared" si="3"/>
        <v>16.25</v>
      </c>
      <c r="P14" s="16">
        <f t="shared" si="3"/>
        <v>6.07</v>
      </c>
    </row>
    <row r="15" spans="1:16" ht="13.5" thickBot="1">
      <c r="A15" s="152" t="s">
        <v>45</v>
      </c>
      <c r="B15" s="153"/>
      <c r="C15" s="153"/>
      <c r="D15" s="153"/>
      <c r="E15" s="153"/>
      <c r="F15" s="153"/>
      <c r="G15" s="153"/>
      <c r="H15" s="153"/>
      <c r="I15" s="153"/>
      <c r="J15" s="154"/>
      <c r="K15" s="52"/>
      <c r="L15" s="53"/>
      <c r="M15" s="53"/>
      <c r="N15" s="53"/>
      <c r="O15" s="9"/>
      <c r="P15" s="10"/>
    </row>
    <row r="16" spans="1:16" ht="12.75">
      <c r="A16" s="11">
        <f>F16+I16</f>
        <v>0</v>
      </c>
      <c r="B16" s="12">
        <f>ROUND(B17*'[5]для пояснительной записки'!$E$40/100,0)</f>
        <v>0</v>
      </c>
      <c r="C16" s="12">
        <f>ROUND(C17*'[5]для пояснительной записки'!$E$40/100,0)</f>
        <v>0</v>
      </c>
      <c r="D16" s="12">
        <f>ROUND(D17*'[5]для пояснительной записки'!$E$40/100,0)</f>
        <v>0</v>
      </c>
      <c r="E16" s="12">
        <f>ROUND(E17*'[5]для пояснительной записки'!$E$40/100,0)</f>
        <v>0</v>
      </c>
      <c r="F16" s="12">
        <f>B16+C16+D16+E16</f>
        <v>0</v>
      </c>
      <c r="G16" s="12">
        <f>ROUND(G17*'[5]для пояснительной записки'!$E$40/100,0)</f>
        <v>0</v>
      </c>
      <c r="H16" s="12">
        <f>ROUND(H17*'[5]для пояснительной записки'!$E$40/100,0)</f>
        <v>0</v>
      </c>
      <c r="I16" s="12">
        <f>H16+G16</f>
        <v>0</v>
      </c>
      <c r="J16" s="54">
        <f>ROUND(J17*'[5]для пояснительной записки'!$E$40/100,0)</f>
        <v>0</v>
      </c>
      <c r="K16" s="17">
        <f>A16-J16-B16</f>
        <v>0</v>
      </c>
      <c r="L16" s="54">
        <f>ROUND(L17*'[5]для пояснительной записки'!$E$40/100,0)</f>
        <v>0</v>
      </c>
      <c r="M16" s="54"/>
      <c r="N16" s="54">
        <f>ROUND(N17*'[5]для пояснительной записки'!$E$40/100,0)</f>
        <v>0</v>
      </c>
      <c r="O16" s="14">
        <f>J16+ROUND(P16/5*3,0)</f>
        <v>0</v>
      </c>
      <c r="P16" s="54">
        <f>ROUND(P17*'[5]для пояснительной записки'!$E$40/100,0)</f>
        <v>0</v>
      </c>
    </row>
    <row r="17" spans="1:16" ht="51">
      <c r="A17" s="55" t="s">
        <v>24</v>
      </c>
      <c r="B17" s="56">
        <f>B14</f>
        <v>8.57</v>
      </c>
      <c r="C17" s="56">
        <f aca="true" t="shared" si="4" ref="C17:P17">C14</f>
        <v>10.36</v>
      </c>
      <c r="D17" s="56">
        <f t="shared" si="4"/>
        <v>15.54</v>
      </c>
      <c r="E17" s="56">
        <f t="shared" si="4"/>
        <v>8.57</v>
      </c>
      <c r="F17" s="56">
        <f t="shared" si="4"/>
        <v>43.04</v>
      </c>
      <c r="G17" s="56">
        <f t="shared" si="4"/>
        <v>32.86</v>
      </c>
      <c r="H17" s="56">
        <f t="shared" si="4"/>
        <v>24.11</v>
      </c>
      <c r="I17" s="56">
        <f t="shared" si="4"/>
        <v>56.96</v>
      </c>
      <c r="J17" s="57">
        <f t="shared" si="4"/>
        <v>12.68</v>
      </c>
      <c r="K17" s="57">
        <f t="shared" si="4"/>
        <v>78.75</v>
      </c>
      <c r="L17" s="57">
        <f t="shared" si="4"/>
        <v>1.25</v>
      </c>
      <c r="M17" s="57"/>
      <c r="N17" s="57">
        <f t="shared" si="4"/>
        <v>24.11</v>
      </c>
      <c r="O17" s="57">
        <f t="shared" si="4"/>
        <v>16.25</v>
      </c>
      <c r="P17" s="57">
        <f t="shared" si="4"/>
        <v>6.07</v>
      </c>
    </row>
    <row r="21" spans="2:11" ht="15.75" customHeight="1">
      <c r="B21" s="158" t="s">
        <v>70</v>
      </c>
      <c r="C21" s="159" t="s">
        <v>71</v>
      </c>
      <c r="D21" s="159"/>
      <c r="E21" s="159"/>
      <c r="F21" s="159"/>
      <c r="G21" s="159"/>
      <c r="H21" s="159"/>
      <c r="I21" s="159"/>
      <c r="J21" s="159"/>
      <c r="K21" s="159"/>
    </row>
    <row r="22" spans="2:11" ht="112.5">
      <c r="B22" s="158"/>
      <c r="C22" s="76" t="s">
        <v>72</v>
      </c>
      <c r="D22" s="76" t="s">
        <v>73</v>
      </c>
      <c r="E22" s="76" t="s">
        <v>74</v>
      </c>
      <c r="F22" s="76" t="s">
        <v>75</v>
      </c>
      <c r="G22" s="76" t="s">
        <v>76</v>
      </c>
      <c r="H22" s="76" t="s">
        <v>22</v>
      </c>
      <c r="I22" s="76" t="s">
        <v>77</v>
      </c>
      <c r="J22" s="76" t="s">
        <v>78</v>
      </c>
      <c r="K22" s="76" t="s">
        <v>79</v>
      </c>
    </row>
    <row r="23" spans="2:11" ht="12.75" customHeight="1">
      <c r="B23" s="160" t="s">
        <v>80</v>
      </c>
      <c r="C23" s="161"/>
      <c r="D23" s="161"/>
      <c r="E23" s="161"/>
      <c r="F23" s="161"/>
      <c r="G23" s="161"/>
      <c r="H23" s="161"/>
      <c r="I23" s="161"/>
      <c r="J23" s="161"/>
      <c r="K23" s="161"/>
    </row>
    <row r="24" spans="2:11" ht="15.75">
      <c r="B24" s="77">
        <f>E24+H24+K24</f>
        <v>504</v>
      </c>
      <c r="C24" s="78">
        <f>B4</f>
        <v>30</v>
      </c>
      <c r="D24" s="78">
        <f>C4</f>
        <v>43</v>
      </c>
      <c r="E24" s="78">
        <f>D24+C24</f>
        <v>73</v>
      </c>
      <c r="F24" s="78">
        <f>G4</f>
        <v>153</v>
      </c>
      <c r="G24" s="78">
        <f>H4</f>
        <v>140</v>
      </c>
      <c r="H24" s="78">
        <f>F24+G24</f>
        <v>293</v>
      </c>
      <c r="I24" s="78">
        <f>D4</f>
        <v>71</v>
      </c>
      <c r="J24" s="78">
        <f>E4</f>
        <v>67</v>
      </c>
      <c r="K24" s="78">
        <f>J24+I24</f>
        <v>138</v>
      </c>
    </row>
    <row r="25" spans="2:11" ht="15.75">
      <c r="B25" s="75">
        <f>E25+H25+K25</f>
        <v>99.99</v>
      </c>
      <c r="C25" s="79">
        <f>B5-0.01</f>
        <v>5.94</v>
      </c>
      <c r="D25" s="80">
        <f>C5</f>
        <v>8.53</v>
      </c>
      <c r="E25" s="80">
        <f>C25+D25</f>
        <v>14.469999999999999</v>
      </c>
      <c r="F25" s="80">
        <f>G5</f>
        <v>30.36</v>
      </c>
      <c r="G25" s="80">
        <f>H5</f>
        <v>27.78</v>
      </c>
      <c r="H25" s="80">
        <f>G25+F25</f>
        <v>58.14</v>
      </c>
      <c r="I25" s="80">
        <f>D5</f>
        <v>14.09</v>
      </c>
      <c r="J25" s="80">
        <f>E5</f>
        <v>13.29</v>
      </c>
      <c r="K25" s="80">
        <f>J25+I25</f>
        <v>27.38</v>
      </c>
    </row>
    <row r="26" spans="2:11" ht="12.75" customHeight="1">
      <c r="B26" s="160" t="s">
        <v>81</v>
      </c>
      <c r="C26" s="161"/>
      <c r="D26" s="161"/>
      <c r="E26" s="161"/>
      <c r="F26" s="161"/>
      <c r="G26" s="161"/>
      <c r="H26" s="161"/>
      <c r="I26" s="161"/>
      <c r="J26" s="161"/>
      <c r="K26" s="161"/>
    </row>
    <row r="27" spans="2:11" ht="15.75">
      <c r="B27" s="75">
        <f>E27+H27+K27</f>
        <v>530</v>
      </c>
      <c r="C27" s="81">
        <f>B7</f>
        <v>44</v>
      </c>
      <c r="D27" s="81">
        <f>C7</f>
        <v>50</v>
      </c>
      <c r="E27" s="81">
        <f>C27+D27</f>
        <v>94</v>
      </c>
      <c r="F27" s="81">
        <f>G7</f>
        <v>155</v>
      </c>
      <c r="G27" s="81">
        <f>H7</f>
        <v>141</v>
      </c>
      <c r="H27" s="81">
        <f>F27+G27</f>
        <v>296</v>
      </c>
      <c r="I27" s="81">
        <f>D7</f>
        <v>91</v>
      </c>
      <c r="J27" s="81">
        <f>E7</f>
        <v>49</v>
      </c>
      <c r="K27" s="81">
        <f>J27+I27</f>
        <v>140</v>
      </c>
    </row>
    <row r="28" spans="2:11" ht="15.75">
      <c r="B28" s="75">
        <f>E28+H28+K28</f>
        <v>100</v>
      </c>
      <c r="C28" s="80">
        <f>B8</f>
        <v>8.3</v>
      </c>
      <c r="D28" s="80">
        <f>C8</f>
        <v>9.43</v>
      </c>
      <c r="E28" s="82">
        <f>C28+D28</f>
        <v>17.73</v>
      </c>
      <c r="F28" s="80">
        <f>G8</f>
        <v>29.25</v>
      </c>
      <c r="G28" s="80">
        <f>H8</f>
        <v>26.6</v>
      </c>
      <c r="H28" s="82">
        <f>F28+G28</f>
        <v>55.85</v>
      </c>
      <c r="I28" s="80">
        <f>D8</f>
        <v>17.17</v>
      </c>
      <c r="J28" s="80">
        <f>E8</f>
        <v>9.25</v>
      </c>
      <c r="K28" s="82">
        <f>J28+I28</f>
        <v>26.42</v>
      </c>
    </row>
    <row r="29" spans="2:11" ht="12.75" customHeight="1">
      <c r="B29" s="160" t="s">
        <v>82</v>
      </c>
      <c r="C29" s="161"/>
      <c r="D29" s="161"/>
      <c r="E29" s="161"/>
      <c r="F29" s="161"/>
      <c r="G29" s="161"/>
      <c r="H29" s="161"/>
      <c r="I29" s="161"/>
      <c r="J29" s="161"/>
      <c r="K29" s="161"/>
    </row>
    <row r="30" spans="2:11" ht="15.75">
      <c r="B30" s="75">
        <f>E30+H30+K30</f>
        <v>560</v>
      </c>
      <c r="C30" s="81">
        <f>B13</f>
        <v>48</v>
      </c>
      <c r="D30" s="81">
        <f>C13</f>
        <v>58</v>
      </c>
      <c r="E30" s="81">
        <f>C30+D30</f>
        <v>106</v>
      </c>
      <c r="F30" s="81">
        <f>G13</f>
        <v>184</v>
      </c>
      <c r="G30" s="81">
        <f>H13</f>
        <v>135</v>
      </c>
      <c r="H30" s="81">
        <f>F30+G30</f>
        <v>319</v>
      </c>
      <c r="I30" s="81">
        <f>D13</f>
        <v>87</v>
      </c>
      <c r="J30" s="81">
        <f>E13</f>
        <v>48</v>
      </c>
      <c r="K30" s="81">
        <f>J30+I30</f>
        <v>135</v>
      </c>
    </row>
    <row r="31" spans="2:11" ht="15.75">
      <c r="B31" s="75">
        <f>E31+H31+K31</f>
        <v>100.02</v>
      </c>
      <c r="C31" s="80">
        <f>B14</f>
        <v>8.57</v>
      </c>
      <c r="D31" s="79">
        <f>C14+0.01</f>
        <v>10.37</v>
      </c>
      <c r="E31" s="82">
        <f>C31+D31</f>
        <v>18.939999999999998</v>
      </c>
      <c r="F31" s="80">
        <f>G14</f>
        <v>32.86</v>
      </c>
      <c r="G31" s="80">
        <f>H14</f>
        <v>24.11</v>
      </c>
      <c r="H31" s="82">
        <f>F31+G31</f>
        <v>56.97</v>
      </c>
      <c r="I31" s="80">
        <f>D14</f>
        <v>15.54</v>
      </c>
      <c r="J31" s="80">
        <f>E14</f>
        <v>8.57</v>
      </c>
      <c r="K31" s="82">
        <f>J31+I31</f>
        <v>24.11</v>
      </c>
    </row>
  </sheetData>
  <sheetProtection/>
  <mergeCells count="12">
    <mergeCell ref="A1:A2"/>
    <mergeCell ref="B1:I1"/>
    <mergeCell ref="A3:I3"/>
    <mergeCell ref="A6:J6"/>
    <mergeCell ref="A9:J9"/>
    <mergeCell ref="A12:J12"/>
    <mergeCell ref="A15:J15"/>
    <mergeCell ref="B21:B22"/>
    <mergeCell ref="C21:K21"/>
    <mergeCell ref="B23:K23"/>
    <mergeCell ref="B26:K26"/>
    <mergeCell ref="B29:K29"/>
  </mergeCells>
  <hyperlinks>
    <hyperlink ref="Q5" location="'Возростная стр-ра'!A1" display="'Возростная стр-ра'!A1"/>
    <hyperlink ref="Q8" location="'Возрастная структура 3 пок'!A1" display="'Возрастная структура 3 пок'!A1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Ваня</dc:creator>
  <cp:keywords/>
  <dc:description/>
  <cp:lastModifiedBy>Пользователь Windows</cp:lastModifiedBy>
  <cp:lastPrinted>2011-03-31T07:07:17Z</cp:lastPrinted>
  <dcterms:created xsi:type="dcterms:W3CDTF">2004-07-21T12:18:59Z</dcterms:created>
  <dcterms:modified xsi:type="dcterms:W3CDTF">2017-10-26T11:30:38Z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